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tabRatio="710" activeTab="1"/>
  </bookViews>
  <sheets>
    <sheet name="1 RawCompil CB March 2020" sheetId="1" r:id="rId1"/>
    <sheet name="LISTA DE PRODUCTOS" sheetId="33" r:id="rId2"/>
    <sheet name="A_BackendPGCompil_Sept.2019" sheetId="32" state="hidden" r:id="rId3"/>
    <sheet name="BackendPG Compilation_ Mar.2020" sheetId="4" state="hidden" r:id="rId4"/>
  </sheets>
  <externalReferences>
    <externalReference r:id="rId5"/>
    <externalReference r:id="rId6"/>
  </externalReferences>
  <definedNames>
    <definedName name="LicenceHolders">'[1]LH dropdown list'!$A$1:$A$36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4" l="1"/>
  <c r="E40" i="4"/>
  <c r="AH56" i="32" l="1"/>
  <c r="AG56" i="32"/>
  <c r="AF56" i="32"/>
  <c r="AE56" i="32"/>
  <c r="AD56" i="32"/>
  <c r="AC56" i="32"/>
  <c r="AB56" i="32"/>
  <c r="AA56" i="32"/>
  <c r="Z56" i="32"/>
  <c r="Y56" i="32"/>
  <c r="X56" i="32"/>
  <c r="W56" i="32"/>
  <c r="V56" i="32"/>
  <c r="U56" i="32"/>
  <c r="T56" i="32"/>
  <c r="S56" i="32"/>
  <c r="R56" i="32"/>
  <c r="Q56" i="32"/>
  <c r="P56" i="32"/>
  <c r="O56" i="32"/>
  <c r="N56" i="32"/>
  <c r="M56" i="32"/>
  <c r="L56" i="32"/>
  <c r="K56" i="32"/>
  <c r="J56" i="32"/>
  <c r="I56" i="32"/>
  <c r="H56" i="32"/>
  <c r="G56" i="32"/>
  <c r="F56" i="32"/>
  <c r="E56" i="32"/>
  <c r="AH55" i="32"/>
  <c r="AG55" i="32"/>
  <c r="AF55" i="32"/>
  <c r="AE55" i="32"/>
  <c r="AD55" i="32"/>
  <c r="AC55" i="32"/>
  <c r="AB55" i="32"/>
  <c r="AA55" i="32"/>
  <c r="Z55" i="32"/>
  <c r="Y55" i="32"/>
  <c r="X55" i="32"/>
  <c r="W55" i="32"/>
  <c r="V55" i="32"/>
  <c r="U55" i="32"/>
  <c r="T55" i="32"/>
  <c r="S55" i="32"/>
  <c r="R55" i="32"/>
  <c r="Q55" i="32"/>
  <c r="P55" i="32"/>
  <c r="O55" i="32"/>
  <c r="N55" i="32"/>
  <c r="M55" i="32"/>
  <c r="L55" i="32"/>
  <c r="K55" i="32"/>
  <c r="J55" i="32"/>
  <c r="I55" i="32"/>
  <c r="H55" i="32"/>
  <c r="G55" i="32"/>
  <c r="F55" i="32"/>
  <c r="E55" i="32"/>
  <c r="AH54" i="32"/>
  <c r="AG54" i="32"/>
  <c r="AF54" i="32"/>
  <c r="AE54" i="32"/>
  <c r="AD54" i="32"/>
  <c r="AC54" i="32"/>
  <c r="AB54" i="32"/>
  <c r="AA54" i="32"/>
  <c r="Z54" i="32"/>
  <c r="Y54" i="32"/>
  <c r="X54" i="32"/>
  <c r="W54" i="32"/>
  <c r="V54" i="32"/>
  <c r="U54" i="32"/>
  <c r="T54" i="32"/>
  <c r="S54" i="32"/>
  <c r="R54" i="32"/>
  <c r="Q54" i="32"/>
  <c r="P54" i="32"/>
  <c r="L54" i="32"/>
  <c r="K54" i="32"/>
  <c r="J54" i="32"/>
  <c r="I54" i="32"/>
  <c r="H54" i="32"/>
  <c r="G54" i="32"/>
  <c r="F54" i="32"/>
  <c r="E54" i="32"/>
  <c r="AH53" i="32"/>
  <c r="AG53" i="32"/>
  <c r="AF53" i="32"/>
  <c r="AE53" i="32"/>
  <c r="AD53" i="32"/>
  <c r="AC53" i="32"/>
  <c r="AB53" i="32"/>
  <c r="AA53" i="32"/>
  <c r="Z53" i="32"/>
  <c r="Y53" i="32"/>
  <c r="X53" i="32"/>
  <c r="W53" i="32"/>
  <c r="V53" i="32"/>
  <c r="U53" i="32"/>
  <c r="T53" i="32"/>
  <c r="S53" i="32"/>
  <c r="R53" i="32"/>
  <c r="Q53" i="32"/>
  <c r="P53" i="32"/>
  <c r="O53" i="32"/>
  <c r="N53" i="32"/>
  <c r="M53" i="32"/>
  <c r="L53" i="32"/>
  <c r="K53" i="32"/>
  <c r="J53" i="32"/>
  <c r="I53" i="32"/>
  <c r="H53" i="32"/>
  <c r="G53" i="32"/>
  <c r="F53" i="32"/>
  <c r="E53" i="32"/>
  <c r="AH52" i="32"/>
  <c r="AG52" i="32"/>
  <c r="AF52" i="32"/>
  <c r="AE52" i="32"/>
  <c r="AD52" i="32"/>
  <c r="AC52" i="32"/>
  <c r="AB52" i="32"/>
  <c r="AA52" i="32"/>
  <c r="Z52" i="32"/>
  <c r="Y52" i="32"/>
  <c r="X52" i="32"/>
  <c r="W52" i="32"/>
  <c r="V52" i="32"/>
  <c r="U52" i="32"/>
  <c r="T52" i="32"/>
  <c r="S52" i="32"/>
  <c r="R52" i="32"/>
  <c r="Q52" i="32"/>
  <c r="P52" i="32"/>
  <c r="O52" i="32"/>
  <c r="N52" i="32"/>
  <c r="M52" i="32"/>
  <c r="L52" i="32"/>
  <c r="K52" i="32"/>
  <c r="J52" i="32"/>
  <c r="I52" i="32"/>
  <c r="H52" i="32"/>
  <c r="G52" i="32"/>
  <c r="F52" i="32"/>
  <c r="E52" i="32"/>
  <c r="AH51" i="32"/>
  <c r="AG51" i="32"/>
  <c r="AF51" i="32"/>
  <c r="AE51" i="32"/>
  <c r="AD51" i="32"/>
  <c r="AC51" i="32"/>
  <c r="AB51" i="32"/>
  <c r="AA51" i="32"/>
  <c r="Z51" i="32"/>
  <c r="Y51" i="32"/>
  <c r="X51" i="32"/>
  <c r="W51" i="32"/>
  <c r="V51" i="32"/>
  <c r="U51" i="32"/>
  <c r="T51" i="32"/>
  <c r="S51" i="32"/>
  <c r="R51" i="32"/>
  <c r="Q51" i="32"/>
  <c r="P51" i="32"/>
  <c r="O51" i="32"/>
  <c r="N51" i="32"/>
  <c r="M51" i="32"/>
  <c r="L51" i="32"/>
  <c r="K51" i="32"/>
  <c r="J51" i="32"/>
  <c r="I51" i="32"/>
  <c r="H51" i="32"/>
  <c r="G51" i="32"/>
  <c r="F51" i="32"/>
  <c r="E51" i="32"/>
  <c r="AH50" i="32"/>
  <c r="AG50" i="32"/>
  <c r="AF50" i="32"/>
  <c r="AE50" i="32"/>
  <c r="AD50" i="32"/>
  <c r="AC50" i="32"/>
  <c r="AB50" i="32"/>
  <c r="AA50" i="32"/>
  <c r="Z50" i="32"/>
  <c r="Y50" i="32"/>
  <c r="X50" i="32"/>
  <c r="W50" i="32"/>
  <c r="V50" i="32"/>
  <c r="U50" i="32"/>
  <c r="T50" i="32"/>
  <c r="S50" i="32"/>
  <c r="R50" i="32"/>
  <c r="Q50" i="32"/>
  <c r="P50" i="32"/>
  <c r="O50" i="32"/>
  <c r="N50" i="32"/>
  <c r="M50" i="32"/>
  <c r="L50" i="32"/>
  <c r="K50" i="32"/>
  <c r="J50" i="32"/>
  <c r="I50" i="32"/>
  <c r="H50" i="32"/>
  <c r="G50" i="32"/>
  <c r="F50" i="32"/>
  <c r="E50" i="32"/>
  <c r="AH49" i="32"/>
  <c r="AG49" i="32"/>
  <c r="AF49" i="32"/>
  <c r="AE49" i="32"/>
  <c r="AD49" i="32"/>
  <c r="AC49" i="32"/>
  <c r="AB49" i="32"/>
  <c r="AA49" i="32"/>
  <c r="Z49" i="32"/>
  <c r="Y49" i="32"/>
  <c r="X49" i="32"/>
  <c r="W49" i="32"/>
  <c r="V49" i="32"/>
  <c r="U49" i="32"/>
  <c r="T49" i="32"/>
  <c r="S49" i="32"/>
  <c r="R49" i="32"/>
  <c r="Q49" i="32"/>
  <c r="P49" i="32"/>
  <c r="O49" i="32"/>
  <c r="N49" i="32"/>
  <c r="M49" i="32"/>
  <c r="L49" i="32"/>
  <c r="K49" i="32"/>
  <c r="J49" i="32"/>
  <c r="I49" i="32"/>
  <c r="H49" i="32"/>
  <c r="G49" i="32"/>
  <c r="F49" i="32"/>
  <c r="E49" i="32"/>
  <c r="AH48" i="32"/>
  <c r="AG48" i="32"/>
  <c r="AF48" i="32"/>
  <c r="AE48" i="32"/>
  <c r="AD48" i="32"/>
  <c r="AC48" i="32"/>
  <c r="AB48" i="32"/>
  <c r="AA48" i="32"/>
  <c r="Z48" i="32"/>
  <c r="Y48" i="32"/>
  <c r="X48" i="32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AH47" i="32"/>
  <c r="AG47" i="32"/>
  <c r="AF47" i="32"/>
  <c r="AE47" i="32"/>
  <c r="AD47" i="32"/>
  <c r="AC47" i="32"/>
  <c r="AB47" i="32"/>
  <c r="AA47" i="32"/>
  <c r="Z47" i="32"/>
  <c r="Y47" i="32"/>
  <c r="X47" i="32"/>
  <c r="W47" i="32"/>
  <c r="V47" i="32"/>
  <c r="U47" i="32"/>
  <c r="T47" i="32"/>
  <c r="S47" i="32"/>
  <c r="R47" i="32"/>
  <c r="Q47" i="32"/>
  <c r="P47" i="32"/>
  <c r="O47" i="32"/>
  <c r="N47" i="32"/>
  <c r="M47" i="32"/>
  <c r="L47" i="32"/>
  <c r="K47" i="32"/>
  <c r="J47" i="32"/>
  <c r="I47" i="32"/>
  <c r="H47" i="32"/>
  <c r="G47" i="32"/>
  <c r="F47" i="32"/>
  <c r="E47" i="32"/>
  <c r="AH46" i="32"/>
  <c r="AG46" i="32"/>
  <c r="AF46" i="32"/>
  <c r="AE46" i="32"/>
  <c r="AD46" i="32"/>
  <c r="AC46" i="32"/>
  <c r="AB46" i="32"/>
  <c r="AA46" i="32"/>
  <c r="Z46" i="32"/>
  <c r="Y46" i="32"/>
  <c r="X46" i="32"/>
  <c r="W46" i="32"/>
  <c r="V46" i="32"/>
  <c r="U46" i="32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AH45" i="32"/>
  <c r="AG45" i="32"/>
  <c r="AF45" i="32"/>
  <c r="AE45" i="32"/>
  <c r="AD45" i="32"/>
  <c r="AC45" i="32"/>
  <c r="AB45" i="32"/>
  <c r="AA45" i="32"/>
  <c r="Z45" i="32"/>
  <c r="Y45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AH44" i="32"/>
  <c r="AG44" i="32"/>
  <c r="AF44" i="32"/>
  <c r="AE44" i="32"/>
  <c r="AD44" i="32"/>
  <c r="AC44" i="32"/>
  <c r="AB44" i="32"/>
  <c r="AA44" i="32"/>
  <c r="Z44" i="32"/>
  <c r="Y44" i="32"/>
  <c r="X44" i="32"/>
  <c r="W44" i="32"/>
  <c r="V44" i="32"/>
  <c r="U44" i="32"/>
  <c r="T44" i="32"/>
  <c r="S44" i="32"/>
  <c r="R44" i="32"/>
  <c r="Q44" i="32"/>
  <c r="P44" i="32"/>
  <c r="O44" i="32"/>
  <c r="N44" i="32"/>
  <c r="M44" i="32"/>
  <c r="L44" i="32"/>
  <c r="K44" i="32"/>
  <c r="J44" i="32"/>
  <c r="I44" i="32"/>
  <c r="H44" i="32"/>
  <c r="G44" i="32"/>
  <c r="F44" i="32"/>
  <c r="E44" i="32"/>
  <c r="AH43" i="32"/>
  <c r="AG43" i="32"/>
  <c r="AF43" i="32"/>
  <c r="AE43" i="32"/>
  <c r="AD43" i="32"/>
  <c r="AC43" i="32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AH42" i="32"/>
  <c r="AG42" i="32"/>
  <c r="AF42" i="32"/>
  <c r="AE42" i="32"/>
  <c r="AD42" i="32"/>
  <c r="AC42" i="32"/>
  <c r="AB42" i="32"/>
  <c r="AA42" i="32"/>
  <c r="Z42" i="32"/>
  <c r="Y42" i="32"/>
  <c r="X42" i="32"/>
  <c r="W42" i="32"/>
  <c r="V42" i="32"/>
  <c r="U42" i="32"/>
  <c r="T42" i="32"/>
  <c r="S42" i="32"/>
  <c r="R42" i="32"/>
  <c r="Q42" i="32"/>
  <c r="P42" i="32"/>
  <c r="O42" i="32"/>
  <c r="N42" i="32"/>
  <c r="M42" i="32"/>
  <c r="L42" i="32"/>
  <c r="K42" i="32"/>
  <c r="J42" i="32"/>
  <c r="I42" i="32"/>
  <c r="H42" i="32"/>
  <c r="G42" i="32"/>
  <c r="F42" i="32"/>
  <c r="E42" i="32"/>
  <c r="AH41" i="32"/>
  <c r="AG41" i="32"/>
  <c r="AF41" i="32"/>
  <c r="AE41" i="32"/>
  <c r="AD41" i="32"/>
  <c r="AC41" i="32"/>
  <c r="AB41" i="32"/>
  <c r="AA41" i="32"/>
  <c r="Z41" i="32"/>
  <c r="Y41" i="32"/>
  <c r="X41" i="32"/>
  <c r="W41" i="32"/>
  <c r="V41" i="32"/>
  <c r="U41" i="32"/>
  <c r="T41" i="32"/>
  <c r="S41" i="32"/>
  <c r="R41" i="32"/>
  <c r="Q41" i="32"/>
  <c r="P41" i="32"/>
  <c r="O41" i="32"/>
  <c r="N41" i="32"/>
  <c r="M41" i="32"/>
  <c r="L41" i="32"/>
  <c r="K41" i="32"/>
  <c r="J41" i="32"/>
  <c r="I41" i="32"/>
  <c r="H41" i="32"/>
  <c r="G41" i="32"/>
  <c r="F41" i="32"/>
  <c r="E41" i="32"/>
  <c r="AH40" i="32"/>
  <c r="AG40" i="32"/>
  <c r="AF40" i="32"/>
  <c r="AE40" i="32"/>
  <c r="AD40" i="32"/>
  <c r="AC40" i="32"/>
  <c r="AB40" i="32"/>
  <c r="AA40" i="32"/>
  <c r="Z40" i="32"/>
  <c r="Y40" i="32"/>
  <c r="X40" i="32"/>
  <c r="W40" i="32"/>
  <c r="V40" i="32"/>
  <c r="U40" i="32"/>
  <c r="T40" i="32"/>
  <c r="S40" i="32"/>
  <c r="R40" i="32"/>
  <c r="Q40" i="32"/>
  <c r="P40" i="32"/>
  <c r="O40" i="32"/>
  <c r="N40" i="32"/>
  <c r="M40" i="32"/>
  <c r="L40" i="32"/>
  <c r="K40" i="32"/>
  <c r="J40" i="32"/>
  <c r="I40" i="32"/>
  <c r="H40" i="32"/>
  <c r="G40" i="32"/>
  <c r="F40" i="32"/>
  <c r="E40" i="32"/>
  <c r="AH39" i="32"/>
  <c r="AG39" i="32"/>
  <c r="AF39" i="32"/>
  <c r="AE39" i="32"/>
  <c r="AD39" i="32"/>
  <c r="AC39" i="32"/>
  <c r="AB39" i="32"/>
  <c r="AA39" i="32"/>
  <c r="Z39" i="32"/>
  <c r="Y39" i="32"/>
  <c r="X39" i="32"/>
  <c r="W39" i="32"/>
  <c r="V39" i="32"/>
  <c r="U39" i="32"/>
  <c r="T39" i="32"/>
  <c r="S39" i="32"/>
  <c r="R39" i="32"/>
  <c r="Q39" i="32"/>
  <c r="P39" i="32"/>
  <c r="O39" i="32"/>
  <c r="N39" i="32"/>
  <c r="M39" i="32"/>
  <c r="L39" i="32"/>
  <c r="K39" i="32"/>
  <c r="J39" i="32"/>
  <c r="I39" i="32"/>
  <c r="H39" i="32"/>
  <c r="G39" i="32"/>
  <c r="F39" i="32"/>
  <c r="E39" i="32"/>
  <c r="AH38" i="32"/>
  <c r="AG38" i="32"/>
  <c r="AF38" i="32"/>
  <c r="AE38" i="32"/>
  <c r="AD38" i="32"/>
  <c r="AC38" i="32"/>
  <c r="AB38" i="32"/>
  <c r="AA38" i="32"/>
  <c r="Z38" i="32"/>
  <c r="Y38" i="32"/>
  <c r="X38" i="32"/>
  <c r="W38" i="32"/>
  <c r="V38" i="32"/>
  <c r="U38" i="32"/>
  <c r="T38" i="32"/>
  <c r="S38" i="32"/>
  <c r="R38" i="32"/>
  <c r="Q38" i="32"/>
  <c r="P38" i="32"/>
  <c r="O38" i="32"/>
  <c r="N38" i="32"/>
  <c r="M38" i="32"/>
  <c r="L38" i="32"/>
  <c r="K38" i="32"/>
  <c r="J38" i="32"/>
  <c r="I38" i="32"/>
  <c r="H38" i="32"/>
  <c r="G38" i="32"/>
  <c r="F38" i="32"/>
  <c r="E38" i="32"/>
  <c r="AH37" i="32"/>
  <c r="AG37" i="32"/>
  <c r="AF37" i="32"/>
  <c r="AE37" i="32"/>
  <c r="AD37" i="32"/>
  <c r="AC37" i="32"/>
  <c r="AB37" i="32"/>
  <c r="AA37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AH36" i="32"/>
  <c r="AG36" i="32"/>
  <c r="AF36" i="32"/>
  <c r="AE36" i="32"/>
  <c r="AD36" i="32"/>
  <c r="AC36" i="32"/>
  <c r="AB36" i="32"/>
  <c r="AA36" i="32"/>
  <c r="Z36" i="32"/>
  <c r="Y36" i="32"/>
  <c r="X36" i="32"/>
  <c r="W36" i="32"/>
  <c r="V36" i="32"/>
  <c r="U36" i="32"/>
  <c r="T36" i="32"/>
  <c r="S36" i="32"/>
  <c r="R36" i="32"/>
  <c r="Q36" i="32"/>
  <c r="P36" i="32"/>
  <c r="O36" i="32"/>
  <c r="N36" i="32"/>
  <c r="M36" i="32"/>
  <c r="L36" i="32"/>
  <c r="K36" i="32"/>
  <c r="J36" i="32"/>
  <c r="I36" i="32"/>
  <c r="H36" i="32"/>
  <c r="G36" i="32"/>
  <c r="F36" i="32"/>
  <c r="E36" i="32"/>
  <c r="AH35" i="32"/>
  <c r="AG35" i="32"/>
  <c r="AF35" i="32"/>
  <c r="AE35" i="32"/>
  <c r="AD35" i="32"/>
  <c r="AC35" i="32"/>
  <c r="AB35" i="32"/>
  <c r="AA35" i="32"/>
  <c r="Z35" i="32"/>
  <c r="Y35" i="32"/>
  <c r="X35" i="32"/>
  <c r="W35" i="32"/>
  <c r="V35" i="32"/>
  <c r="U35" i="32"/>
  <c r="T35" i="32"/>
  <c r="S35" i="32"/>
  <c r="R35" i="32"/>
  <c r="Q35" i="32"/>
  <c r="P35" i="32"/>
  <c r="O35" i="32"/>
  <c r="N35" i="32"/>
  <c r="M35" i="32"/>
  <c r="L35" i="32"/>
  <c r="K35" i="32"/>
  <c r="J35" i="32"/>
  <c r="I35" i="32"/>
  <c r="H35" i="32"/>
  <c r="G35" i="32"/>
  <c r="F35" i="32"/>
  <c r="E35" i="32"/>
  <c r="AH34" i="32"/>
  <c r="AG34" i="32"/>
  <c r="AF34" i="32"/>
  <c r="AE34" i="32"/>
  <c r="AD34" i="32"/>
  <c r="AC34" i="32"/>
  <c r="AB34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AH33" i="32"/>
  <c r="AG33" i="32"/>
  <c r="AF33" i="32"/>
  <c r="AE33" i="32"/>
  <c r="AD33" i="32"/>
  <c r="AC33" i="32"/>
  <c r="AB33" i="32"/>
  <c r="AA33" i="32"/>
  <c r="Z33" i="32"/>
  <c r="Y33" i="32"/>
  <c r="X33" i="32"/>
  <c r="W33" i="32"/>
  <c r="V33" i="32"/>
  <c r="U33" i="32"/>
  <c r="T33" i="32"/>
  <c r="S33" i="32"/>
  <c r="R33" i="32"/>
  <c r="Q33" i="32"/>
  <c r="P33" i="32"/>
  <c r="O33" i="32"/>
  <c r="N33" i="32"/>
  <c r="M33" i="32"/>
  <c r="L33" i="32"/>
  <c r="K33" i="32"/>
  <c r="J33" i="32"/>
  <c r="I33" i="32"/>
  <c r="H33" i="32"/>
  <c r="G33" i="32"/>
  <c r="F33" i="32"/>
  <c r="E33" i="32"/>
  <c r="AH27" i="32"/>
  <c r="AG27" i="32"/>
  <c r="AF27" i="32"/>
  <c r="AE27" i="32"/>
  <c r="AD27" i="32"/>
  <c r="AC27" i="32"/>
  <c r="AB27" i="32"/>
  <c r="AA27" i="32"/>
  <c r="Z27" i="32"/>
  <c r="Y27" i="32"/>
  <c r="X27" i="32"/>
  <c r="W27" i="32"/>
  <c r="V27" i="32"/>
  <c r="U27" i="32"/>
  <c r="T27" i="32"/>
  <c r="S27" i="32"/>
  <c r="R27" i="32"/>
  <c r="Q27" i="32"/>
  <c r="P27" i="32"/>
  <c r="O27" i="32"/>
  <c r="N27" i="32"/>
  <c r="M27" i="32"/>
  <c r="L27" i="32"/>
  <c r="K27" i="32"/>
  <c r="J27" i="32"/>
  <c r="I27" i="32"/>
  <c r="H27" i="32"/>
  <c r="G27" i="32"/>
  <c r="F27" i="32"/>
  <c r="E27" i="32"/>
  <c r="AH26" i="32"/>
  <c r="AG26" i="32"/>
  <c r="AF26" i="32"/>
  <c r="AE26" i="32"/>
  <c r="AD26" i="32"/>
  <c r="AC26" i="32"/>
  <c r="AB26" i="32"/>
  <c r="AA26" i="32"/>
  <c r="Z26" i="32"/>
  <c r="Y26" i="32"/>
  <c r="X26" i="32"/>
  <c r="W26" i="32"/>
  <c r="V26" i="32"/>
  <c r="U26" i="32"/>
  <c r="T26" i="32"/>
  <c r="S26" i="32"/>
  <c r="R26" i="32"/>
  <c r="Q26" i="32"/>
  <c r="P26" i="32"/>
  <c r="O26" i="32"/>
  <c r="N26" i="32"/>
  <c r="M26" i="32"/>
  <c r="L26" i="32"/>
  <c r="K26" i="32"/>
  <c r="J26" i="32"/>
  <c r="I26" i="32"/>
  <c r="H26" i="32"/>
  <c r="G26" i="32"/>
  <c r="F26" i="32"/>
  <c r="E26" i="32"/>
  <c r="AH25" i="32"/>
  <c r="AG25" i="32"/>
  <c r="AF25" i="32"/>
  <c r="AE25" i="32"/>
  <c r="AD25" i="32"/>
  <c r="AC25" i="32"/>
  <c r="AB25" i="32"/>
  <c r="AA25" i="32"/>
  <c r="Z25" i="32"/>
  <c r="Y25" i="32"/>
  <c r="X25" i="32"/>
  <c r="W25" i="32"/>
  <c r="V25" i="32"/>
  <c r="U25" i="32"/>
  <c r="T25" i="32"/>
  <c r="S25" i="32"/>
  <c r="R25" i="32"/>
  <c r="Q25" i="32"/>
  <c r="P25" i="32"/>
  <c r="L25" i="32"/>
  <c r="K25" i="32"/>
  <c r="J25" i="32"/>
  <c r="I25" i="32"/>
  <c r="H25" i="32"/>
  <c r="G25" i="32"/>
  <c r="F25" i="32"/>
  <c r="E25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U23" i="32"/>
  <c r="T23" i="32"/>
  <c r="S23" i="32"/>
  <c r="R23" i="32"/>
  <c r="Q23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AH22" i="32"/>
  <c r="AG22" i="32"/>
  <c r="AF22" i="32"/>
  <c r="AE22" i="32"/>
  <c r="AD22" i="32"/>
  <c r="AC22" i="32"/>
  <c r="AB22" i="32"/>
  <c r="AA22" i="32"/>
  <c r="Z22" i="32"/>
  <c r="Y22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AH20" i="32"/>
  <c r="AG20" i="32"/>
  <c r="AF20" i="32"/>
  <c r="AE20" i="32"/>
  <c r="AD20" i="32"/>
  <c r="AC20" i="32"/>
  <c r="AB20" i="32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AH19" i="32"/>
  <c r="AG19" i="32"/>
  <c r="AF19" i="32"/>
  <c r="AE19" i="32"/>
  <c r="AD19" i="32"/>
  <c r="AC19" i="32"/>
  <c r="AB19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AH18" i="32"/>
  <c r="AG18" i="32"/>
  <c r="AF18" i="32"/>
  <c r="AE18" i="32"/>
  <c r="AD18" i="32"/>
  <c r="AC18" i="32"/>
  <c r="AB18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AH17" i="32"/>
  <c r="AG17" i="32"/>
  <c r="AF17" i="32"/>
  <c r="AE17" i="32"/>
  <c r="AD17" i="32"/>
  <c r="AC17" i="32"/>
  <c r="AB17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AH16" i="32"/>
  <c r="AG16" i="32"/>
  <c r="AF16" i="32"/>
  <c r="AE16" i="32"/>
  <c r="AD16" i="32"/>
  <c r="AC16" i="32"/>
  <c r="AB16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H16" i="32"/>
  <c r="G16" i="32"/>
  <c r="F16" i="32"/>
  <c r="E16" i="32"/>
  <c r="AH15" i="32"/>
  <c r="AG15" i="32"/>
  <c r="AF15" i="32"/>
  <c r="AE15" i="32"/>
  <c r="AD15" i="32"/>
  <c r="AC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AH14" i="32"/>
  <c r="AG14" i="32"/>
  <c r="AF14" i="32"/>
  <c r="AE14" i="32"/>
  <c r="AD14" i="32"/>
  <c r="AC14" i="32"/>
  <c r="AB14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AH13" i="32"/>
  <c r="AG13" i="32"/>
  <c r="AF13" i="32"/>
  <c r="AE13" i="32"/>
  <c r="AD13" i="32"/>
  <c r="AC13" i="32"/>
  <c r="AB13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AH12" i="32"/>
  <c r="AG12" i="32"/>
  <c r="AF12" i="32"/>
  <c r="AE12" i="32"/>
  <c r="AD12" i="32"/>
  <c r="AC12" i="32"/>
  <c r="AB12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AH11" i="32"/>
  <c r="AG11" i="32"/>
  <c r="AF11" i="32"/>
  <c r="AE11" i="32"/>
  <c r="AD11" i="32"/>
  <c r="AC11" i="32"/>
  <c r="AB11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AH10" i="32"/>
  <c r="AG10" i="32"/>
  <c r="AF10" i="32"/>
  <c r="AE10" i="32"/>
  <c r="AD10" i="32"/>
  <c r="AC10" i="32"/>
  <c r="AB10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AH9" i="32"/>
  <c r="AG9" i="32"/>
  <c r="AF9" i="32"/>
  <c r="AE9" i="32"/>
  <c r="AD9" i="32"/>
  <c r="AC9" i="32"/>
  <c r="AB9" i="32"/>
  <c r="AA9" i="32"/>
  <c r="Z9" i="32"/>
  <c r="Y9" i="32"/>
  <c r="X9" i="32"/>
  <c r="W9" i="32"/>
  <c r="V9" i="32"/>
  <c r="U9" i="32"/>
  <c r="T9" i="32"/>
  <c r="S9" i="32"/>
  <c r="R9" i="32"/>
  <c r="Q9" i="32"/>
  <c r="P9" i="32"/>
  <c r="O9" i="32"/>
  <c r="N9" i="32"/>
  <c r="M9" i="32"/>
  <c r="L9" i="32"/>
  <c r="K9" i="32"/>
  <c r="J9" i="32"/>
  <c r="I9" i="32"/>
  <c r="H9" i="32"/>
  <c r="G9" i="32"/>
  <c r="F9" i="32"/>
  <c r="E9" i="32"/>
  <c r="AH8" i="32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AH7" i="32"/>
  <c r="AG7" i="32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AH6" i="32"/>
  <c r="AG6" i="32"/>
  <c r="AF6" i="32"/>
  <c r="AE6" i="32"/>
  <c r="AD6" i="32"/>
  <c r="AC6" i="32"/>
  <c r="AB6" i="32"/>
  <c r="AA6" i="32"/>
  <c r="Z6" i="32"/>
  <c r="Y6" i="32"/>
  <c r="X6" i="32"/>
  <c r="W6" i="32"/>
  <c r="V6" i="32"/>
  <c r="U6" i="32"/>
  <c r="T6" i="32"/>
  <c r="S6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AH5" i="32"/>
  <c r="AG5" i="32"/>
  <c r="AF5" i="32"/>
  <c r="AE5" i="32"/>
  <c r="AD5" i="32"/>
  <c r="AC5" i="32"/>
  <c r="AB5" i="32"/>
  <c r="AA5" i="32"/>
  <c r="Z5" i="32"/>
  <c r="Y5" i="32"/>
  <c r="X5" i="32"/>
  <c r="W5" i="32"/>
  <c r="V5" i="32"/>
  <c r="U5" i="32"/>
  <c r="T5" i="32"/>
  <c r="S5" i="32"/>
  <c r="R5" i="32"/>
  <c r="Q5" i="32"/>
  <c r="P5" i="32"/>
  <c r="O5" i="32"/>
  <c r="N5" i="32"/>
  <c r="M5" i="32"/>
  <c r="L5" i="32"/>
  <c r="K5" i="32"/>
  <c r="J5" i="32"/>
  <c r="I5" i="32"/>
  <c r="H5" i="32"/>
  <c r="G5" i="32"/>
  <c r="F5" i="32"/>
  <c r="E5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AI33" i="32" l="1"/>
  <c r="AI41" i="32"/>
  <c r="AI40" i="32"/>
  <c r="AI34" i="32"/>
  <c r="AI38" i="32"/>
  <c r="AI45" i="32"/>
  <c r="AI49" i="32"/>
  <c r="AI42" i="32"/>
  <c r="AI56" i="32"/>
  <c r="AI50" i="32" l="1"/>
  <c r="AI46" i="32"/>
  <c r="AI43" i="32"/>
  <c r="AI39" i="32"/>
  <c r="AI35" i="32"/>
  <c r="AI48" i="32"/>
  <c r="AI37" i="32"/>
  <c r="AI47" i="32"/>
  <c r="AI44" i="32"/>
  <c r="AI36" i="32"/>
  <c r="AI55" i="32"/>
  <c r="AI54" i="32"/>
  <c r="AI53" i="32"/>
  <c r="AI52" i="32"/>
  <c r="AI51" i="32"/>
  <c r="AI22" i="32" l="1"/>
  <c r="AI25" i="32"/>
  <c r="AI27" i="32"/>
  <c r="AI23" i="32"/>
  <c r="AI24" i="32"/>
  <c r="AI26" i="32"/>
  <c r="L28" i="32" l="1"/>
  <c r="T28" i="32"/>
  <c r="AB28" i="32"/>
  <c r="AI13" i="32"/>
  <c r="AI20" i="32"/>
  <c r="N57" i="32"/>
  <c r="R57" i="32"/>
  <c r="V57" i="32"/>
  <c r="Z57" i="32"/>
  <c r="AD57" i="32"/>
  <c r="AH57" i="32"/>
  <c r="I57" i="32"/>
  <c r="M57" i="32"/>
  <c r="Q57" i="32"/>
  <c r="U57" i="32"/>
  <c r="Y57" i="32"/>
  <c r="AC57" i="32"/>
  <c r="AG57" i="32"/>
  <c r="AI4" i="32"/>
  <c r="I28" i="32"/>
  <c r="M28" i="32"/>
  <c r="Q28" i="32"/>
  <c r="U28" i="32"/>
  <c r="Y28" i="32"/>
  <c r="AC28" i="32"/>
  <c r="AG28" i="32"/>
  <c r="AI8" i="32"/>
  <c r="AI12" i="32"/>
  <c r="AI14" i="32"/>
  <c r="AI19" i="32"/>
  <c r="AI21" i="32"/>
  <c r="F57" i="32"/>
  <c r="J57" i="32"/>
  <c r="F28" i="32"/>
  <c r="J28" i="32"/>
  <c r="N28" i="32"/>
  <c r="R28" i="32"/>
  <c r="V28" i="32"/>
  <c r="Z28" i="32"/>
  <c r="AD28" i="32"/>
  <c r="AH28" i="32"/>
  <c r="H28" i="32"/>
  <c r="P28" i="32"/>
  <c r="X28" i="32"/>
  <c r="AF28" i="32"/>
  <c r="G57" i="32"/>
  <c r="K57" i="32"/>
  <c r="O57" i="32"/>
  <c r="S57" i="32"/>
  <c r="W57" i="32"/>
  <c r="AA57" i="32"/>
  <c r="AE57" i="32"/>
  <c r="G28" i="32"/>
  <c r="K28" i="32"/>
  <c r="O28" i="32"/>
  <c r="S28" i="32"/>
  <c r="W28" i="32"/>
  <c r="AA28" i="32"/>
  <c r="AE28" i="32"/>
  <c r="AI5" i="32"/>
  <c r="AI6" i="32"/>
  <c r="AI7" i="32"/>
  <c r="AI9" i="32"/>
  <c r="AI10" i="32"/>
  <c r="AI11" i="32"/>
  <c r="AI15" i="32"/>
  <c r="AI16" i="32"/>
  <c r="AI17" i="32"/>
  <c r="AI18" i="32"/>
  <c r="H57" i="32"/>
  <c r="L57" i="32"/>
  <c r="P57" i="32"/>
  <c r="T57" i="32"/>
  <c r="X57" i="32"/>
  <c r="AB57" i="32"/>
  <c r="AF57" i="32"/>
  <c r="E57" i="32"/>
  <c r="E28" i="32"/>
  <c r="AI28" i="32" l="1"/>
  <c r="AI57" i="32"/>
  <c r="E6" i="4"/>
  <c r="AI57" i="4" l="1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F27" i="1"/>
  <c r="E27" i="1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J4" i="4"/>
  <c r="K4" i="4"/>
  <c r="I4" i="4"/>
  <c r="H4" i="4"/>
  <c r="G4" i="4"/>
  <c r="F4" i="4"/>
  <c r="E4" i="4"/>
  <c r="M28" i="4" l="1"/>
  <c r="AF57" i="4"/>
  <c r="T57" i="4"/>
  <c r="Q28" i="4"/>
  <c r="L57" i="4"/>
  <c r="R28" i="4"/>
  <c r="J28" i="4"/>
  <c r="AE28" i="4"/>
  <c r="Z28" i="4"/>
  <c r="F28" i="4"/>
  <c r="U57" i="4"/>
  <c r="H28" i="4"/>
  <c r="L28" i="4"/>
  <c r="P28" i="4"/>
  <c r="T28" i="4"/>
  <c r="X28" i="4"/>
  <c r="G57" i="4"/>
  <c r="K57" i="4"/>
  <c r="O57" i="4"/>
  <c r="S57" i="4"/>
  <c r="W57" i="4"/>
  <c r="AA57" i="4"/>
  <c r="AE57" i="4"/>
  <c r="AG57" i="4"/>
  <c r="M57" i="4"/>
  <c r="V28" i="4"/>
  <c r="N28" i="4"/>
  <c r="AC57" i="4"/>
  <c r="Y57" i="4"/>
  <c r="Q57" i="4"/>
  <c r="I57" i="4"/>
  <c r="AD28" i="4"/>
  <c r="Y28" i="4"/>
  <c r="U28" i="4"/>
  <c r="I28" i="4"/>
  <c r="AB57" i="4"/>
  <c r="X57" i="4"/>
  <c r="P57" i="4"/>
  <c r="H57" i="4"/>
  <c r="AH28" i="4"/>
  <c r="AC28" i="4"/>
  <c r="AG28" i="4"/>
  <c r="AB28" i="4"/>
  <c r="W28" i="4"/>
  <c r="S28" i="4"/>
  <c r="O28" i="4"/>
  <c r="K28" i="4"/>
  <c r="G28" i="4"/>
  <c r="AH57" i="4"/>
  <c r="AD57" i="4"/>
  <c r="Z57" i="4"/>
  <c r="V57" i="4"/>
  <c r="R57" i="4"/>
  <c r="N57" i="4"/>
  <c r="J57" i="4"/>
  <c r="F57" i="4"/>
  <c r="E57" i="4"/>
  <c r="E28" i="4"/>
  <c r="AF28" i="4"/>
  <c r="AA28" i="4"/>
  <c r="AI53" i="4" l="1"/>
  <c r="AI55" i="4"/>
  <c r="AI52" i="4"/>
  <c r="AI50" i="4"/>
  <c r="AI49" i="4"/>
  <c r="AI47" i="4"/>
  <c r="AI45" i="4"/>
  <c r="AI44" i="4"/>
  <c r="AI42" i="4"/>
  <c r="AI17" i="4"/>
  <c r="AI39" i="4"/>
  <c r="AI37" i="4"/>
  <c r="AI46" i="4"/>
  <c r="AI43" i="4"/>
  <c r="AI38" i="4"/>
  <c r="AI36" i="4"/>
  <c r="AI51" i="4"/>
  <c r="AI48" i="4"/>
  <c r="AI5" i="4"/>
  <c r="AI24" i="4"/>
  <c r="AI18" i="4"/>
  <c r="AI9" i="4"/>
  <c r="AI6" i="4"/>
  <c r="AI35" i="4"/>
  <c r="AI15" i="4"/>
  <c r="AI10" i="4"/>
  <c r="AI54" i="4"/>
  <c r="AI40" i="4"/>
  <c r="AI34" i="4"/>
  <c r="AI56" i="4"/>
  <c r="AI33" i="4"/>
  <c r="AI21" i="4"/>
  <c r="AI14" i="4"/>
  <c r="AI22" i="4"/>
  <c r="AI11" i="4"/>
  <c r="AI7" i="4"/>
  <c r="AI27" i="4"/>
  <c r="AI25" i="4"/>
  <c r="AI19" i="4"/>
  <c r="AI26" i="4"/>
  <c r="AI20" i="4"/>
  <c r="AI13" i="4"/>
  <c r="AI4" i="4"/>
  <c r="AI23" i="4"/>
  <c r="AI16" i="4"/>
  <c r="AI8" i="4"/>
  <c r="AI28" i="4" l="1"/>
</calcChain>
</file>

<file path=xl/comments1.xml><?xml version="1.0" encoding="utf-8"?>
<comments xmlns="http://schemas.openxmlformats.org/spreadsheetml/2006/main">
  <authors>
    <author>mmrp62 MONICA Robles Penas tfno:9252 86769</author>
  </authors>
  <commentList>
    <comment ref="O54" authorId="0">
      <text>
        <r>
          <rPr>
            <b/>
            <sz val="9"/>
            <color indexed="81"/>
            <rFont val="Tahoma"/>
            <family val="2"/>
          </rPr>
          <t xml:space="preserve">Con licencia 007 (sin tramitar renovación a 044)
</t>
        </r>
      </text>
    </comment>
    <comment ref="O58" authorId="0">
      <text>
        <r>
          <rPr>
            <sz val="9"/>
            <color indexed="81"/>
            <rFont val="Tahoma"/>
            <family val="2"/>
          </rPr>
          <t xml:space="preserve">En proceso de renovación de licencia (de 007 a 044)
</t>
        </r>
      </text>
    </comment>
    <comment ref="O59" authorId="0">
      <text>
        <r>
          <rPr>
            <b/>
            <sz val="9"/>
            <color indexed="81"/>
            <rFont val="Tahoma"/>
            <family val="2"/>
          </rPr>
          <t>En proceso de renovación de licencia (de 007 a 044)</t>
        </r>
      </text>
    </comment>
  </commentList>
</comments>
</file>

<file path=xl/sharedStrings.xml><?xml version="1.0" encoding="utf-8"?>
<sst xmlns="http://schemas.openxmlformats.org/spreadsheetml/2006/main" count="1738" uniqueCount="307">
  <si>
    <t xml:space="preserve">Country </t>
  </si>
  <si>
    <t>Public ECAT categories</t>
  </si>
  <si>
    <t>Product Group</t>
  </si>
  <si>
    <t>Comments</t>
  </si>
  <si>
    <t>Personal care products</t>
  </si>
  <si>
    <t>Rinse-off cosmetics products</t>
  </si>
  <si>
    <t>Absorbent hygiene products</t>
  </si>
  <si>
    <t>Cleaning-up</t>
  </si>
  <si>
    <t xml:space="preserve">Hard surface cleaning products </t>
  </si>
  <si>
    <t>Detergents for dishwashers</t>
  </si>
  <si>
    <t>Industrial and institutional automatic dishwasher detergents</t>
  </si>
  <si>
    <t>Hand dishwashing detergents</t>
  </si>
  <si>
    <t>Laundry detergents</t>
  </si>
  <si>
    <t>Industrial and Institutional laundry detergents</t>
  </si>
  <si>
    <t>Clothing and textiles</t>
  </si>
  <si>
    <t xml:space="preserve">Textiles </t>
  </si>
  <si>
    <t>Footwear</t>
  </si>
  <si>
    <t xml:space="preserve">Do-it-yourslef </t>
  </si>
  <si>
    <t>Indoor and Outdoor paints and varnishes</t>
  </si>
  <si>
    <t>Televisions</t>
  </si>
  <si>
    <t>Hard coverings</t>
  </si>
  <si>
    <t>Furniture and bed matresses</t>
  </si>
  <si>
    <t>Gardening</t>
  </si>
  <si>
    <t>Growing media, soil improvers and mulch</t>
  </si>
  <si>
    <t xml:space="preserve">Lubricants </t>
  </si>
  <si>
    <t>Lubricants</t>
  </si>
  <si>
    <t>Paper products</t>
  </si>
  <si>
    <t xml:space="preserve">Converted paper </t>
  </si>
  <si>
    <t>Printed paper</t>
  </si>
  <si>
    <t>Copying and Graphic paper</t>
  </si>
  <si>
    <t>Tissue Paper</t>
  </si>
  <si>
    <t xml:space="preserve">Wood-,cork- and Bamboo-based Floor Coverings </t>
  </si>
  <si>
    <r>
      <t>Bed mattresses</t>
    </r>
    <r>
      <rPr>
        <b/>
        <i/>
        <sz val="8"/>
        <color rgb="FF002060"/>
        <rFont val="Calibri"/>
        <family val="2"/>
        <scheme val="minor"/>
      </rPr>
      <t xml:space="preserve"> </t>
    </r>
  </si>
  <si>
    <t>Furniture</t>
  </si>
  <si>
    <t xml:space="preserve">Holiday accommodation </t>
  </si>
  <si>
    <t>Tourist accommodation services</t>
  </si>
  <si>
    <t xml:space="preserve">Coverings </t>
  </si>
  <si>
    <t xml:space="preserve">Electronic equipment </t>
  </si>
  <si>
    <t>Total ES</t>
  </si>
  <si>
    <t xml:space="preserve">SPAIN </t>
  </si>
  <si>
    <t>CZ</t>
  </si>
  <si>
    <t>Total EU Ecolabel licences per CB per product group</t>
  </si>
  <si>
    <t>AT</t>
  </si>
  <si>
    <t>BE</t>
  </si>
  <si>
    <t>BG</t>
  </si>
  <si>
    <t>HR</t>
  </si>
  <si>
    <t>CY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</si>
  <si>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</si>
  <si>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</si>
  <si>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</si>
  <si>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</si>
  <si>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</si>
  <si>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</si>
  <si>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</si>
  <si>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</si>
  <si>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</si>
  <si>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</si>
  <si>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</si>
  <si>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LT</t>
  </si>
  <si>
    <t>LU</t>
  </si>
  <si>
    <t>MT</t>
  </si>
  <si>
    <t>NL</t>
  </si>
  <si>
    <t>NO</t>
  </si>
  <si>
    <t>PO</t>
  </si>
  <si>
    <t>PT</t>
  </si>
  <si>
    <t>RO</t>
  </si>
  <si>
    <t>SK</t>
  </si>
  <si>
    <t>SI</t>
  </si>
  <si>
    <t>ES</t>
  </si>
  <si>
    <t>SE</t>
  </si>
  <si>
    <t>UK</t>
  </si>
  <si>
    <t>Total per PG</t>
  </si>
  <si>
    <t>Total</t>
  </si>
  <si>
    <t>Total EU Ecolabel products per CB per product group</t>
  </si>
  <si>
    <t>Category</t>
  </si>
  <si>
    <t>030</t>
  </si>
  <si>
    <t>047</t>
  </si>
  <si>
    <t>020</t>
  </si>
  <si>
    <t>015</t>
  </si>
  <si>
    <t>038</t>
  </si>
  <si>
    <t>019</t>
  </si>
  <si>
    <t>06</t>
  </si>
  <si>
    <t>039</t>
  </si>
  <si>
    <t>016</t>
  </si>
  <si>
    <t>017</t>
  </si>
  <si>
    <t>044</t>
  </si>
  <si>
    <t>022</t>
  </si>
  <si>
    <t>021</t>
  </si>
  <si>
    <t>049</t>
  </si>
  <si>
    <t>014</t>
  </si>
  <si>
    <t>048</t>
  </si>
  <si>
    <t>027</t>
  </si>
  <si>
    <t>046</t>
  </si>
  <si>
    <t>028</t>
  </si>
  <si>
    <t>011</t>
  </si>
  <si>
    <t>004</t>
  </si>
  <si>
    <t>051</t>
  </si>
  <si>
    <t xml:space="preserve">Product Group Code </t>
  </si>
  <si>
    <t>PG Code</t>
  </si>
  <si>
    <t xml:space="preserve">Cleaning services </t>
  </si>
  <si>
    <t>052</t>
  </si>
  <si>
    <t>Cleaning services</t>
  </si>
  <si>
    <t>Hard surface cleaning products</t>
  </si>
  <si>
    <t xml:space="preserve">Indoor Cleaning services </t>
  </si>
  <si>
    <t xml:space="preserve"> </t>
  </si>
  <si>
    <t>Total # of Licences 
March 2020</t>
  </si>
  <si>
    <t>Total # of Products covered
March 2020</t>
  </si>
  <si>
    <t>Textile products</t>
  </si>
  <si>
    <t>Dishwasher detergents</t>
  </si>
  <si>
    <t>Graphic Paper</t>
  </si>
  <si>
    <t>Tissue paper and tissue products</t>
  </si>
  <si>
    <t>Industrial and institutional dishwasher detergents</t>
  </si>
  <si>
    <r>
      <t>Bed mattresses</t>
    </r>
    <r>
      <rPr>
        <b/>
        <i/>
        <sz val="12"/>
        <color rgb="FF002060"/>
        <rFont val="Calibri"/>
        <family val="2"/>
        <scheme val="minor"/>
      </rPr>
      <t xml:space="preserve"> </t>
    </r>
  </si>
  <si>
    <t>PRODUCT_OR_SERVICE_GROUP</t>
  </si>
  <si>
    <t>COMPANY_NAME</t>
  </si>
  <si>
    <t>PRODUCT_SERVICE_NAME</t>
  </si>
  <si>
    <t>LICENCE_NUMBER</t>
  </si>
  <si>
    <t>DECISION_NUMBER</t>
  </si>
  <si>
    <t>STREET_ADDRESS</t>
  </si>
  <si>
    <t>ADDRESS_NUMBER</t>
  </si>
  <si>
    <t>ZIP_CODE</t>
  </si>
  <si>
    <t>CITY</t>
  </si>
  <si>
    <t>REGION</t>
  </si>
  <si>
    <t>COMPANY_COUNTRY</t>
  </si>
  <si>
    <t>COMPETENT_BODY</t>
  </si>
  <si>
    <t>Website</t>
  </si>
  <si>
    <t>Phone</t>
  </si>
  <si>
    <t>Hard Surface Cleaning Products (020)</t>
  </si>
  <si>
    <t>INOCENTE GARCÍA MORENO, SL</t>
  </si>
  <si>
    <t>FAYMAN ECOLOGIC MULTIUSOS</t>
  </si>
  <si>
    <t>ES-08/020/0001</t>
  </si>
  <si>
    <t xml:space="preserve">Polígono Industrial Campollano, Zona Sur, Avenida Prolongación Calle F, </t>
  </si>
  <si>
    <t>Nave 6</t>
  </si>
  <si>
    <t>Albacete</t>
  </si>
  <si>
    <t>CASTILLA LA MANCHA</t>
  </si>
  <si>
    <t>ESPAÑA</t>
  </si>
  <si>
    <t>http://www.fayman.es/</t>
  </si>
  <si>
    <t>FAYMAN ECOLOGIC LIMPIACRISTALES</t>
  </si>
  <si>
    <t>FAYMAN ECOLOGIC FREGASUELOS</t>
  </si>
  <si>
    <t>FAYMAN ECOLOGIC DESENGRASANTE</t>
  </si>
  <si>
    <t>FAYMAN ECOLOGIC BAÑOS</t>
  </si>
  <si>
    <t>Hand Dishwashing Detergents (019)</t>
  </si>
  <si>
    <t>FAYMAN ECOLOGIC VAJILLAS MANUAL</t>
  </si>
  <si>
    <t>ES08/019/0006</t>
  </si>
  <si>
    <t>EUROQUÍMICA</t>
  </si>
  <si>
    <t>Lavavajillas ecológico ultraconcentrado</t>
  </si>
  <si>
    <t>ES-08/019/0007</t>
  </si>
  <si>
    <t xml:space="preserve">Carretera de Yeles, </t>
  </si>
  <si>
    <t xml:space="preserve">Km. 2, </t>
  </si>
  <si>
    <t>Illescas ( Toledo)</t>
  </si>
  <si>
    <t>http://www.euroquimica.es/</t>
  </si>
  <si>
    <t>Laundry Detergents (06)</t>
  </si>
  <si>
    <t>Detergente liquido para ropa</t>
  </si>
  <si>
    <t>ES-08/006/0009</t>
  </si>
  <si>
    <t>Detergente en polvo para ropa</t>
  </si>
  <si>
    <t xml:space="preserve">Pol. Malpica, Calle A </t>
  </si>
  <si>
    <t>51-56,</t>
  </si>
  <si>
    <t>Zaragoza</t>
  </si>
  <si>
    <t>ARAGÓN</t>
  </si>
  <si>
    <t>LABORATORIOS VINFER</t>
  </si>
  <si>
    <t>Vinfer profesional línea ecológica- Multiusos</t>
  </si>
  <si>
    <t>ES08/020/0010</t>
  </si>
  <si>
    <t xml:space="preserve">Polígono industrial Campollano, </t>
  </si>
  <si>
    <t xml:space="preserve">http://www.vinfer.com/ </t>
  </si>
  <si>
    <t>Vinfer profesional línea ecológica- Limpiacristales</t>
  </si>
  <si>
    <t>Vinfer profesional línea ecológica- Limpiador neutro suelos</t>
  </si>
  <si>
    <t>Vinfer profesional línea ecológica- Desengrasante</t>
  </si>
  <si>
    <t>Vinfer profesional línea ecológica- Limpiador baños</t>
  </si>
  <si>
    <t>Tissue paper and Tissue products (004)</t>
  </si>
  <si>
    <t>MANIPULADOS LISMA SLU</t>
  </si>
  <si>
    <t>Higiénico doméstico 100% pasta</t>
  </si>
  <si>
    <t>ES08/004/0007</t>
  </si>
  <si>
    <t xml:space="preserve">Avda. Constitución  </t>
  </si>
  <si>
    <t>286-287.</t>
  </si>
  <si>
    <t>Casarrubios del Monte. (Toledo)</t>
  </si>
  <si>
    <t>http://www.manipuladoslisma.es/</t>
  </si>
  <si>
    <t>91 817 08 99</t>
  </si>
  <si>
    <t>Higiénico doméstico Reciclado 1</t>
  </si>
  <si>
    <t>Higiénico doméstico Reciclado 2</t>
  </si>
  <si>
    <t>Higiénico doméstico Reciclado 5</t>
  </si>
  <si>
    <t>Higiénico industrial 100% pasta</t>
  </si>
  <si>
    <t>Higiénico industrial Reciclado 1</t>
  </si>
  <si>
    <t>Higiénico industrial Reciclado 2</t>
  </si>
  <si>
    <t>Higiénico industrial Reciclado 3</t>
  </si>
  <si>
    <t>Higiénico industrial Reciclado 5</t>
  </si>
  <si>
    <t>Mecánico 100% pasta</t>
  </si>
  <si>
    <t>Mecánico Reciclado 1</t>
  </si>
  <si>
    <t>Mecánico Reciclado 2</t>
  </si>
  <si>
    <t>Mecánico Reciclado 3. RB2</t>
  </si>
  <si>
    <t>Mecánico Reciclado 3. RECI</t>
  </si>
  <si>
    <t>Secamanos 100% pasta</t>
  </si>
  <si>
    <t>Secamanos Reciclado 1</t>
  </si>
  <si>
    <t>Secamanos Reciclado 2</t>
  </si>
  <si>
    <t>Secamanos Reciclado 3. RB2</t>
  </si>
  <si>
    <t>Secamanos Reciclado 3. RECI</t>
  </si>
  <si>
    <t>Secamanos Reciclado 5</t>
  </si>
  <si>
    <t>Secamanos con asa 100 % pasta</t>
  </si>
  <si>
    <t>Secamanos automático 100 % pasta</t>
  </si>
  <si>
    <t>Secamanos automático Reciclado 1</t>
  </si>
  <si>
    <t>Secamanos  automático Reciclado 4</t>
  </si>
  <si>
    <t>Secamanos automático Reciclado 5</t>
  </si>
  <si>
    <t>Camilla 100% pasta</t>
  </si>
  <si>
    <t>Camilla Reciclado 1</t>
  </si>
  <si>
    <t>Camilla Reciclado 5</t>
  </si>
  <si>
    <t>Toalla 100% pasta</t>
  </si>
  <si>
    <t>Toalla Reciclado 1</t>
  </si>
  <si>
    <t>Toalla Reciclado 4</t>
  </si>
  <si>
    <t>Toalla Reciclado 5</t>
  </si>
  <si>
    <t>Servilleta 100% pasta</t>
  </si>
  <si>
    <t>Servilleta Reciclado 5</t>
  </si>
  <si>
    <t>Paints and Varnishes (044)</t>
  </si>
  <si>
    <t>PINTURAS DE LA PEÑA, S.L</t>
  </si>
  <si>
    <t xml:space="preserve">MATE EXTRA AG+ </t>
  </si>
  <si>
    <t>ES08/044/0012</t>
  </si>
  <si>
    <t>2018/666/CE</t>
  </si>
  <si>
    <t xml:space="preserve">Carretera de Orgaz,  
</t>
  </si>
  <si>
    <t>s/n</t>
  </si>
  <si>
    <t>Mora, (Toledo)</t>
  </si>
  <si>
    <t>https://www.delapenia.com/es/</t>
  </si>
  <si>
    <t>Natur 1000 AG +     </t>
  </si>
  <si>
    <t xml:space="preserve">Carretera de Orgaz 
</t>
  </si>
  <si>
    <t>PINTURAS RODA FUERTE, S.L</t>
  </si>
  <si>
    <t>SLOW ATMOSPHERE ECOLOGIC SYSTEM</t>
  </si>
  <si>
    <t>ES08/044/0005</t>
  </si>
  <si>
    <t xml:space="preserve">Camino de Minaya  </t>
  </si>
  <si>
    <t>s/n,</t>
  </si>
  <si>
    <t>La Roda, (Albacete)</t>
  </si>
  <si>
    <t>https://www.pinturasrodafuerte.com</t>
  </si>
  <si>
    <t>PRODUCTOS JAFEP, S.L.</t>
  </si>
  <si>
    <t>P.P. Mate “EasyClean”.</t>
  </si>
  <si>
    <t>ES08/044/0003</t>
  </si>
  <si>
    <t xml:space="preserve">Carretera de Barrax </t>
  </si>
  <si>
    <t xml:space="preserve">s/n. </t>
  </si>
  <si>
    <t>https://www.jafep.com/productos/</t>
  </si>
  <si>
    <t xml:space="preserve">Pinecol </t>
  </si>
  <si>
    <t>PINTURAS DECOLOR S.L</t>
  </si>
  <si>
    <t>DELUXE</t>
  </si>
  <si>
    <t>ES08/044/0013</t>
  </si>
  <si>
    <t>Pg. In. El Salvador Av. 3ª</t>
  </si>
  <si>
    <t>https://www.decolor.com/</t>
  </si>
  <si>
    <t xml:space="preserve">PINTURAS MACY, S.A </t>
  </si>
  <si>
    <t>MATE UNA CAPA BLAN.600 15 L.ANTIMOHO</t>
  </si>
  <si>
    <t>ES08/044/0004</t>
  </si>
  <si>
    <t>Ctra. Nacional 301  La Roda, ALBACETE</t>
  </si>
  <si>
    <t>Km. 212,800</t>
  </si>
  <si>
    <t>http://www.pinturas-macy.com/</t>
  </si>
  <si>
    <t>MATE UNA CAPA BLAN.600 4L.ANTIMOHO</t>
  </si>
  <si>
    <t>MATE UNA CAPA BLAN.600 750 ML.ANTIMOHO</t>
  </si>
  <si>
    <t>MATE UNA CAPA OCRE 601 4 LS. ANTIMOHO</t>
  </si>
  <si>
    <t>MATE UNA CAPA OCRE 601 750 ML. ANTIMOHO</t>
  </si>
  <si>
    <t>MATE UNA CAPA ARENA 602 4 LS. ANTIMOHO</t>
  </si>
  <si>
    <t>MATE UNA CAPA ARENA 602 750 Ml. ANTIMOHO</t>
  </si>
  <si>
    <t>MATE UNA CAPA TIERRA 603 4 LS. ANTIMOHO</t>
  </si>
  <si>
    <t>MATE UNA CAPA TIERRA 603 750 Ml.ANTIMOHO</t>
  </si>
  <si>
    <t>MATE UNA CAPA MARFIL 604 4 LS. ANTIMOHO</t>
  </si>
  <si>
    <t>MATE UNA CAPA MARFIL 604 750 Ml.ANTIMOHO</t>
  </si>
  <si>
    <t>MATE UNA CAPA AMARI.605 4 LS. ANTIMOHO</t>
  </si>
  <si>
    <t>MATE UNA CAPA AMARI.605 750 Ml. ANTIMOHO</t>
  </si>
  <si>
    <t>MATE UNA CAPA AM.REAL 606 4 LS. ANTIMOHO</t>
  </si>
  <si>
    <t>MATE UNA CAPA AM.REAL 606 750 Ml.ANTIM</t>
  </si>
  <si>
    <t>MATE UNA CAPA BEIGE 607 4 LS. ANTIMOHO</t>
  </si>
  <si>
    <t>MATE UNA CAPA BEIGE 607 750 Ml. ANTIMOHO</t>
  </si>
  <si>
    <t>MATE UNA CAPA MELOC.608 4 LS. ANTINOHO</t>
  </si>
  <si>
    <t>MATE UNA CAPA MELOC.608 750 Ml.ANTIMOHO</t>
  </si>
  <si>
    <t>MATE UNA CAPA LILA 609 4 LS. ANTIMOHO</t>
  </si>
  <si>
    <t>MATE UNA CAPA LILA 609 750 ML. ANTIMOHO</t>
  </si>
  <si>
    <t>MATE UNA CAPA MALVA 610 4 LS. ANTIMOHO</t>
  </si>
  <si>
    <t>MATE UNA CAPA MALVA 610 750 Ml. ANTIMOHO</t>
  </si>
  <si>
    <t>MATE UNA CAPA VERDE 611 4 LS. ANTIMOHO</t>
  </si>
  <si>
    <t>MATE UNA CAPA VERDE 611 750 Ml.ANTIMOHO</t>
  </si>
  <si>
    <t>MATE UNA CAPA V.HOJA 612 4 LS. ANTIMOHO</t>
  </si>
  <si>
    <t>MATE UNA CAPA V.HOJA 612 750 Ml.ANTIMOHO</t>
  </si>
  <si>
    <t>MATE UNA CAPA AZUL 613 4 LS. ANTIMOHO</t>
  </si>
  <si>
    <t>MATE UNA CAPA AZUL 613 750 Ml. ANTIMOHO</t>
  </si>
  <si>
    <t>MATE UNA CAPA CELESTE 614 4 LS. ANTIMOHO</t>
  </si>
  <si>
    <t>MATE UNA CAPA CELESTE 614 750 Ml.ANTIMOH</t>
  </si>
  <si>
    <t>MATE UNA CAPA A.CIELO 615 4 LS.ANTIMOHO</t>
  </si>
  <si>
    <t>MATE UNA CAPA A.CIELO 615 750 Ml.ANTIMOH</t>
  </si>
  <si>
    <t>MATE UNA CAPA ROSA 616 4 LS. ANTIMOHO</t>
  </si>
  <si>
    <t>MATE UNA CAPA ROSA 616 750 Ml.ANTIMOHO</t>
  </si>
  <si>
    <t>MATE UNA CAPA SALMON 617 4 LS. ANTIMOHO</t>
  </si>
  <si>
    <t>MATE UNA CAPA SALMON 617 750 Ml.ANTIMOHO</t>
  </si>
  <si>
    <t>MATE UNA CAPA S.OSCURO 618 4 LS.ANTIMO</t>
  </si>
  <si>
    <t>MATE UNA CAPA S.OSCURO 618 750 Ml.ANTI</t>
  </si>
  <si>
    <t>MATE UNA CAPA TERRACOTA 619 4 LS.ANTIMOH</t>
  </si>
  <si>
    <t>MATE UNA CAPA TERRACOTA 619 750 Ml.ANTIM</t>
  </si>
  <si>
    <t>MATE UNA CAPA ROJO 620 4 LS. ANTIMOHO</t>
  </si>
  <si>
    <t>MATE UNA CAPA ROJO 620 750 Ml. ANTIMOHO</t>
  </si>
  <si>
    <t>Stoptox</t>
  </si>
  <si>
    <t>ES08/020/0014</t>
  </si>
  <si>
    <t>UE 2017/1217</t>
  </si>
  <si>
    <t>UE 2017/1214</t>
  </si>
  <si>
    <t>UE 2017/1218</t>
  </si>
  <si>
    <t>UE 2019/70</t>
  </si>
  <si>
    <t>agarcia@fayman.es</t>
  </si>
  <si>
    <t>e-mail</t>
  </si>
  <si>
    <t>ofamiliar@euroquimica.es</t>
  </si>
  <si>
    <t xml:space="preserve"> vinfer@vinfer.com lidia@vinfer.com</t>
  </si>
  <si>
    <t>lisma@manipuladoslisma.es</t>
  </si>
  <si>
    <t>jafep@jafep.com</t>
  </si>
  <si>
    <t>dpto_tecnico@jafep.com</t>
  </si>
  <si>
    <t>macy2@pinturas-macy.com</t>
  </si>
  <si>
    <t>calidad@pinturas-macy.com</t>
  </si>
  <si>
    <t>pinturasrodafuerte@pinturasrodafuerte.com</t>
  </si>
  <si>
    <t xml:space="preserve"> info@delapenia.com</t>
  </si>
  <si>
    <t>decolor@decolor.com</t>
  </si>
  <si>
    <t>DIRECCIÓN GENERAL DE ECONOMÍA CIRCULAR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</si>
</sst>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;;@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ck">
        <color rgb="FF00B0F0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/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theme="0"/>
      </right>
      <top style="thick">
        <color theme="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thin">
        <color indexed="64"/>
      </top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/>
      </top>
      <bottom/>
      <diagonal/>
    </border>
    <border>
      <left style="thick">
        <color theme="8" tint="-0.499984740745262"/>
      </left>
      <right style="thick">
        <color theme="8" tint="-0.499984740745262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n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0" fillId="0" borderId="6" xfId="0" applyBorder="1"/>
    <xf numFmtId="164" fontId="4" fillId="2" borderId="0" xfId="0" applyNumberFormat="1" applyFont="1" applyFill="1" applyBorder="1" applyAlignment="1">
      <alignment horizontal="left" wrapText="1"/>
    </xf>
    <xf numFmtId="164" fontId="1" fillId="5" borderId="0" xfId="0" applyNumberFormat="1" applyFont="1" applyFill="1" applyBorder="1" applyAlignment="1">
      <alignment horizontal="left" vertical="center"/>
    </xf>
    <xf numFmtId="164" fontId="1" fillId="5" borderId="3" xfId="0" applyNumberFormat="1" applyFont="1" applyFill="1" applyBorder="1" applyAlignment="1">
      <alignment horizontal="left" vertical="center"/>
    </xf>
    <xf numFmtId="164" fontId="1" fillId="5" borderId="4" xfId="0" applyNumberFormat="1" applyFont="1" applyFill="1" applyBorder="1" applyAlignment="1">
      <alignment horizontal="left" vertical="center"/>
    </xf>
    <xf numFmtId="0" fontId="2" fillId="5" borderId="4" xfId="0" applyFont="1" applyFill="1" applyBorder="1"/>
    <xf numFmtId="0" fontId="0" fillId="5" borderId="4" xfId="0" applyFill="1" applyBorder="1"/>
    <xf numFmtId="0" fontId="0" fillId="5" borderId="5" xfId="0" applyFill="1" applyBorder="1"/>
    <xf numFmtId="164" fontId="5" fillId="5" borderId="9" xfId="0" applyNumberFormat="1" applyFont="1" applyFill="1" applyBorder="1" applyAlignment="1">
      <alignment horizontal="center" wrapText="1"/>
    </xf>
    <xf numFmtId="164" fontId="5" fillId="5" borderId="7" xfId="0" applyNumberFormat="1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horizontal="center" wrapText="1"/>
    </xf>
    <xf numFmtId="164" fontId="5" fillId="5" borderId="8" xfId="0" applyNumberFormat="1" applyFont="1" applyFill="1" applyBorder="1" applyAlignment="1">
      <alignment horizontal="center" wrapText="1"/>
    </xf>
    <xf numFmtId="164" fontId="1" fillId="5" borderId="10" xfId="0" applyNumberFormat="1" applyFont="1" applyFill="1" applyBorder="1" applyAlignment="1">
      <alignment wrapText="1"/>
    </xf>
    <xf numFmtId="164" fontId="5" fillId="5" borderId="11" xfId="0" applyNumberFormat="1" applyFont="1" applyFill="1" applyBorder="1" applyAlignment="1">
      <alignment horizontal="center" wrapText="1"/>
    </xf>
    <xf numFmtId="0" fontId="0" fillId="0" borderId="2" xfId="0" applyBorder="1"/>
    <xf numFmtId="164" fontId="5" fillId="5" borderId="12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/>
    <xf numFmtId="164" fontId="1" fillId="2" borderId="3" xfId="0" applyNumberFormat="1" applyFont="1" applyFill="1" applyBorder="1"/>
    <xf numFmtId="0" fontId="0" fillId="3" borderId="3" xfId="0" applyFill="1" applyBorder="1"/>
    <xf numFmtId="164" fontId="6" fillId="6" borderId="13" xfId="0" applyNumberFormat="1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wrapText="1"/>
    </xf>
    <xf numFmtId="164" fontId="5" fillId="5" borderId="5" xfId="0" applyNumberFormat="1" applyFont="1" applyFill="1" applyBorder="1" applyAlignment="1">
      <alignment horizontal="center" wrapText="1"/>
    </xf>
    <xf numFmtId="164" fontId="4" fillId="2" borderId="0" xfId="0" quotePrefix="1" applyNumberFormat="1" applyFont="1" applyFill="1" applyBorder="1" applyAlignment="1">
      <alignment horizontal="left" wrapText="1"/>
    </xf>
    <xf numFmtId="164" fontId="7" fillId="2" borderId="0" xfId="0" applyNumberFormat="1" applyFont="1" applyFill="1" applyBorder="1" applyAlignment="1">
      <alignment horizontal="left" wrapText="1"/>
    </xf>
    <xf numFmtId="49" fontId="7" fillId="2" borderId="0" xfId="0" quotePrefix="1" applyNumberFormat="1" applyFont="1" applyFill="1" applyBorder="1" applyAlignment="1">
      <alignment horizontal="left" wrapText="1"/>
    </xf>
    <xf numFmtId="0" fontId="0" fillId="0" borderId="14" xfId="0" applyBorder="1"/>
    <xf numFmtId="49" fontId="9" fillId="2" borderId="0" xfId="0" quotePrefix="1" applyNumberFormat="1" applyFont="1" applyFill="1" applyBorder="1" applyAlignment="1">
      <alignment horizontal="left" wrapText="1"/>
    </xf>
    <xf numFmtId="164" fontId="0" fillId="0" borderId="0" xfId="0" applyNumberFormat="1" applyBorder="1"/>
    <xf numFmtId="164" fontId="9" fillId="2" borderId="0" xfId="0" applyNumberFormat="1" applyFont="1" applyFill="1" applyBorder="1" applyAlignment="1">
      <alignment horizontal="left" wrapText="1"/>
    </xf>
    <xf numFmtId="0" fontId="11" fillId="0" borderId="15" xfId="0" applyFont="1" applyBorder="1"/>
    <xf numFmtId="0" fontId="12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wrapText="1"/>
    </xf>
    <xf numFmtId="0" fontId="13" fillId="4" borderId="15" xfId="0" applyFont="1" applyFill="1" applyBorder="1" applyAlignment="1">
      <alignment horizontal="center" wrapText="1"/>
    </xf>
    <xf numFmtId="0" fontId="11" fillId="0" borderId="15" xfId="0" applyFont="1" applyBorder="1" applyAlignment="1">
      <alignment wrapText="1"/>
    </xf>
    <xf numFmtId="49" fontId="13" fillId="4" borderId="15" xfId="0" applyNumberFormat="1" applyFont="1" applyFill="1" applyBorder="1" applyAlignment="1">
      <alignment horizontal="center" wrapText="1"/>
    </xf>
    <xf numFmtId="0" fontId="13" fillId="3" borderId="15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right" vertical="center"/>
    </xf>
    <xf numFmtId="0" fontId="15" fillId="3" borderId="15" xfId="0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" fillId="2" borderId="16" xfId="0" applyFont="1" applyFill="1" applyBorder="1" applyAlignment="1">
      <alignment horizontal="center" vertical="center"/>
    </xf>
    <xf numFmtId="0" fontId="8" fillId="0" borderId="17" xfId="3" applyFont="1" applyBorder="1" applyAlignment="1">
      <alignment wrapText="1"/>
    </xf>
    <xf numFmtId="0" fontId="8" fillId="0" borderId="18" xfId="3" applyFont="1" applyBorder="1" applyAlignment="1">
      <alignment wrapText="1"/>
    </xf>
    <xf numFmtId="0" fontId="0" fillId="0" borderId="19" xfId="0" applyFont="1" applyBorder="1"/>
    <xf numFmtId="0" fontId="16" fillId="0" borderId="19" xfId="0" applyFont="1" applyBorder="1"/>
    <xf numFmtId="0" fontId="17" fillId="0" borderId="19" xfId="0" applyFont="1" applyBorder="1" applyAlignment="1">
      <alignment vertical="top" wrapText="1"/>
    </xf>
    <xf numFmtId="0" fontId="0" fillId="0" borderId="19" xfId="0" applyFont="1" applyBorder="1" applyAlignment="1">
      <alignment horizontal="justify" vertical="center"/>
    </xf>
    <xf numFmtId="0" fontId="8" fillId="0" borderId="19" xfId="3" applyFont="1" applyBorder="1" applyAlignment="1">
      <alignment wrapText="1"/>
    </xf>
    <xf numFmtId="0" fontId="18" fillId="0" borderId="19" xfId="3" applyFont="1" applyBorder="1" applyAlignment="1">
      <alignment wrapText="1"/>
    </xf>
    <xf numFmtId="0" fontId="8" fillId="0" borderId="19" xfId="3" applyFont="1" applyBorder="1" applyAlignment="1"/>
    <xf numFmtId="0" fontId="0" fillId="0" borderId="20" xfId="0" applyFont="1" applyBorder="1"/>
    <xf numFmtId="0" fontId="16" fillId="0" borderId="20" xfId="0" applyFont="1" applyBorder="1"/>
    <xf numFmtId="0" fontId="17" fillId="0" borderId="20" xfId="0" applyFont="1" applyBorder="1" applyAlignment="1">
      <alignment vertical="top" wrapText="1"/>
    </xf>
    <xf numFmtId="0" fontId="0" fillId="0" borderId="20" xfId="0" applyFont="1" applyBorder="1" applyAlignment="1">
      <alignment horizontal="justify" vertical="center"/>
    </xf>
    <xf numFmtId="0" fontId="8" fillId="0" borderId="20" xfId="3" applyFont="1" applyBorder="1" applyAlignment="1">
      <alignment wrapText="1"/>
    </xf>
    <xf numFmtId="0" fontId="8" fillId="0" borderId="20" xfId="3" applyFont="1" applyBorder="1" applyAlignment="1" applyProtection="1"/>
    <xf numFmtId="0" fontId="0" fillId="0" borderId="20" xfId="0" applyBorder="1"/>
    <xf numFmtId="0" fontId="19" fillId="0" borderId="20" xfId="3" applyFont="1" applyBorder="1" applyAlignment="1">
      <alignment wrapText="1"/>
    </xf>
    <xf numFmtId="0" fontId="20" fillId="7" borderId="20" xfId="0" applyFont="1" applyFill="1" applyBorder="1"/>
    <xf numFmtId="0" fontId="0" fillId="7" borderId="20" xfId="0" applyFont="1" applyFill="1" applyBorder="1"/>
    <xf numFmtId="0" fontId="16" fillId="7" borderId="20" xfId="0" applyFont="1" applyFill="1" applyBorder="1"/>
    <xf numFmtId="0" fontId="0" fillId="7" borderId="20" xfId="0" applyFont="1" applyFill="1" applyBorder="1" applyAlignment="1">
      <alignment horizontal="justify" vertical="center"/>
    </xf>
    <xf numFmtId="0" fontId="8" fillId="7" borderId="20" xfId="3" applyFont="1" applyFill="1" applyBorder="1" applyAlignment="1">
      <alignment wrapText="1"/>
    </xf>
    <xf numFmtId="0" fontId="8" fillId="0" borderId="20" xfId="3" applyBorder="1" applyAlignment="1" applyProtection="1"/>
    <xf numFmtId="0" fontId="8" fillId="0" borderId="20" xfId="3" applyFont="1" applyBorder="1" applyAlignment="1"/>
    <xf numFmtId="0" fontId="8" fillId="0" borderId="20" xfId="3" applyFont="1" applyBorder="1" applyAlignment="1">
      <alignment vertical="top" wrapText="1"/>
    </xf>
    <xf numFmtId="0" fontId="0" fillId="7" borderId="20" xfId="0" applyFill="1" applyBorder="1"/>
    <xf numFmtId="0" fontId="8" fillId="7" borderId="20" xfId="3" applyFill="1" applyBorder="1" applyAlignment="1">
      <alignment wrapText="1"/>
    </xf>
    <xf numFmtId="0" fontId="8" fillId="7" borderId="20" xfId="3" applyFont="1" applyFill="1" applyBorder="1" applyAlignment="1">
      <alignment horizontal="right" wrapText="1"/>
    </xf>
    <xf numFmtId="0" fontId="8" fillId="0" borderId="20" xfId="3" applyBorder="1" applyAlignment="1">
      <alignment wrapText="1"/>
    </xf>
    <xf numFmtId="0" fontId="20" fillId="0" borderId="20" xfId="0" applyFont="1" applyBorder="1"/>
    <xf numFmtId="0" fontId="8" fillId="0" borderId="20" xfId="3" applyBorder="1"/>
    <xf numFmtId="0" fontId="8" fillId="7" borderId="20" xfId="3" applyFont="1" applyFill="1" applyBorder="1" applyAlignment="1"/>
    <xf numFmtId="0" fontId="21" fillId="0" borderId="20" xfId="0" applyFont="1" applyBorder="1" applyAlignment="1">
      <alignment horizontal="justify" vertical="center"/>
    </xf>
    <xf numFmtId="0" fontId="0" fillId="0" borderId="20" xfId="0" applyBorder="1" applyAlignment="1">
      <alignment horizontal="justify" vertical="center"/>
    </xf>
    <xf numFmtId="0" fontId="22" fillId="0" borderId="20" xfId="0" applyFont="1" applyBorder="1"/>
    <xf numFmtId="0" fontId="17" fillId="0" borderId="20" xfId="0" applyFont="1" applyBorder="1"/>
    <xf numFmtId="0" fontId="22" fillId="0" borderId="20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0" fillId="0" borderId="21" xfId="0" applyBorder="1"/>
    <xf numFmtId="0" fontId="16" fillId="0" borderId="21" xfId="0" applyFont="1" applyBorder="1"/>
    <xf numFmtId="0" fontId="17" fillId="0" borderId="21" xfId="0" applyFont="1" applyBorder="1"/>
    <xf numFmtId="0" fontId="8" fillId="0" borderId="21" xfId="3" applyFont="1" applyBorder="1" applyAlignment="1">
      <alignment wrapText="1"/>
    </xf>
    <xf numFmtId="0" fontId="8" fillId="0" borderId="21" xfId="3" applyBorder="1" applyAlignment="1">
      <alignment wrapText="1"/>
    </xf>
    <xf numFmtId="0" fontId="17" fillId="7" borderId="20" xfId="0" applyFont="1" applyFill="1" applyBorder="1"/>
    <xf numFmtId="0" fontId="0" fillId="0" borderId="21" xfId="0" applyFont="1" applyBorder="1"/>
    <xf numFmtId="0" fontId="8" fillId="0" borderId="19" xfId="3" applyBorder="1" applyAlignment="1" applyProtection="1"/>
    <xf numFmtId="0" fontId="15" fillId="3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</cellXfs>
  <cellStyles count="4">
    <cellStyle name="Hipervínculo" xfId="3" builtinId="8"/>
    <cellStyle name="Hyperlink 2" xfId="1"/>
    <cellStyle name="Normal" xfId="0" builtinId="0"/>
    <cellStyle name="Normal 2" xfId="2"/>
  </cellStyles>
  <dxfs count="13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</dxfs>
  <tableStyles count="4" defaultTableStyle="TableStyleMedium2" defaultPivotStyle="PivotStyleLight16">
    <tableStyle name="Table Style 1" pivot="0" count="0"/>
    <tableStyle name="Table Style 2" pivot="0" count="0"/>
    <tableStyle name="Table Style 3" pivot="0" count="0"/>
    <tableStyle name="Table Style 4" pivot="0" count="0"/>
  </tableStyles>
  <colors>
    <mruColors>
      <color rgb="FF31639B"/>
      <color rgb="FF4A5B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0</xdr:rowOff>
    </xdr:from>
    <xdr:to>
      <xdr:col>3</xdr:col>
      <xdr:colOff>0</xdr:colOff>
      <xdr:row>19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CxnSpPr/>
      </xdr:nvCxnSpPr>
      <xdr:spPr>
        <a:xfrm>
          <a:off x="2537460" y="135620760"/>
          <a:ext cx="29108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0</xdr:rowOff>
    </xdr:from>
    <xdr:to>
      <xdr:col>3</xdr:col>
      <xdr:colOff>0</xdr:colOff>
      <xdr:row>19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CxnSpPr/>
      </xdr:nvCxnSpPr>
      <xdr:spPr>
        <a:xfrm>
          <a:off x="2537460" y="135620760"/>
          <a:ext cx="29108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filer001\DDD\1_Clients\CE\2004-18%20CE%20EU%20Ecolabel%20HD\To%20be%20merged\MASTER_Helpdesk_contact%20&amp;%20social%20media_lis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filer001\DDD\1_Clients\CE\2004-18%20CE%20EU%20Ecolabel%20HD\T4%20Statistics\2019\4.1%20Gather%20CBs%20statistics\September\Copy%20of%20Master_EUEcolabel_September2019_CB_statistics_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_Internal Contacts"/>
      <sheetName val="LH_Social media &amp; websites"/>
      <sheetName val="Websites"/>
      <sheetName val="LH_Contact list_March2017"/>
      <sheetName val="TA_Contact list_March2017"/>
      <sheetName val="Retailers_Contacts"/>
      <sheetName val="RoC_ stakeholder list"/>
      <sheetName val="Logo_Publication_Tracking_Sheet"/>
      <sheetName val="LH dropdown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Absorbent Hygiene Products</v>
          </cell>
        </row>
        <row r="2">
          <cell r="A2" t="str">
            <v>All-Purpose Cleaners and Sanitary Cleaners</v>
          </cell>
        </row>
        <row r="3">
          <cell r="A3" t="str">
            <v>Bed Mattresses</v>
          </cell>
        </row>
        <row r="4">
          <cell r="A4" t="str">
            <v>Campsite Services</v>
          </cell>
        </row>
        <row r="5">
          <cell r="A5" t="str">
            <v>Converted Paper</v>
          </cell>
        </row>
        <row r="6">
          <cell r="A6" t="str">
            <v>Copying and Graphic Paper</v>
          </cell>
        </row>
        <row r="7">
          <cell r="A7" t="str">
            <v>Detergents for Dishwashers</v>
          </cell>
        </row>
        <row r="8">
          <cell r="A8" t="str">
            <v>Flushing Toilets and Urinals</v>
          </cell>
        </row>
        <row r="9">
          <cell r="A9" t="str">
            <v>Footwear</v>
          </cell>
        </row>
        <row r="10">
          <cell r="A10" t="str">
            <v>Growing Media</v>
          </cell>
        </row>
        <row r="11">
          <cell r="A11" t="str">
            <v>Soil Improvers</v>
          </cell>
        </row>
        <row r="12">
          <cell r="A12" t="str">
            <v>Growing Media, Soil Improvers, and Mulch</v>
          </cell>
        </row>
        <row r="13">
          <cell r="A13" t="str">
            <v>Hand-Washing Detergents</v>
          </cell>
        </row>
        <row r="14">
          <cell r="A14" t="str">
            <v>Hard Coverings</v>
          </cell>
        </row>
        <row r="15">
          <cell r="A15" t="str">
            <v>Heat Pumps</v>
          </cell>
        </row>
        <row r="16">
          <cell r="A16" t="str">
            <v>Imaging Equipment</v>
          </cell>
        </row>
        <row r="17">
          <cell r="A17" t="str">
            <v>Industrial and Institutional Automatic Dishwasher Detergents</v>
          </cell>
        </row>
        <row r="18">
          <cell r="A18" t="str">
            <v>Industrial and Institutional Laundry Detergents</v>
          </cell>
        </row>
        <row r="19">
          <cell r="A19" t="str">
            <v>Laundry Detergents</v>
          </cell>
        </row>
        <row r="20">
          <cell r="A20" t="str">
            <v>Light Sources</v>
          </cell>
        </row>
        <row r="21">
          <cell r="A21" t="str">
            <v>Lubricants</v>
          </cell>
        </row>
        <row r="22">
          <cell r="A22" t="str">
            <v>Newsprint Paper</v>
          </cell>
        </row>
        <row r="23">
          <cell r="A23" t="str">
            <v>Paints and Varnishes</v>
          </cell>
        </row>
        <row r="24">
          <cell r="A24" t="str">
            <v>Personal Computers</v>
          </cell>
        </row>
        <row r="25">
          <cell r="A25" t="str">
            <v>Printed Paper</v>
          </cell>
        </row>
        <row r="26">
          <cell r="A26" t="str">
            <v>Retailer</v>
          </cell>
        </row>
        <row r="27">
          <cell r="A27" t="str">
            <v>Rinse-off Cosmetic Products</v>
          </cell>
        </row>
        <row r="28">
          <cell r="A28" t="str">
            <v>Sanitary Tapware</v>
          </cell>
        </row>
        <row r="29">
          <cell r="A29" t="str">
            <v>Televisions</v>
          </cell>
        </row>
        <row r="30">
          <cell r="A30" t="str">
            <v>Textile Floor Coverings</v>
          </cell>
        </row>
        <row r="31">
          <cell r="A31" t="str">
            <v>Textiles</v>
          </cell>
        </row>
        <row r="32">
          <cell r="A32" t="str">
            <v>Tissue Paper</v>
          </cell>
        </row>
        <row r="33">
          <cell r="A33" t="str">
            <v>Tourist Accommodation Services</v>
          </cell>
        </row>
        <row r="34">
          <cell r="A34" t="str">
            <v>Water-based Heaters</v>
          </cell>
        </row>
        <row r="35">
          <cell r="A35" t="str">
            <v>Wooden Floor Coverings</v>
          </cell>
        </row>
        <row r="36">
          <cell r="A36" t="str">
            <v>Wooden Furniture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low up countries"/>
      <sheetName val="RawCompil CB September 2019"/>
      <sheetName val="A_BackendPGCompil_Sept2019"/>
      <sheetName val="A_PG per year"/>
      <sheetName val="New graphs"/>
      <sheetName val="Compilation per CB"/>
      <sheetName val="A_PG Comparison n-1;n"/>
      <sheetName val="ECAT Statistics"/>
      <sheetName val="A_ECAT Comparison"/>
      <sheetName val="BackendPG Compilation_March2019"/>
    </sheetNames>
    <sheetDataSet>
      <sheetData sheetId="0" refreshError="1"/>
      <sheetData sheetId="1">
        <row r="2">
          <cell r="E2">
            <v>2</v>
          </cell>
          <cell r="F2">
            <v>18</v>
          </cell>
        </row>
        <row r="4">
          <cell r="E4">
            <v>17</v>
          </cell>
          <cell r="F4">
            <v>110</v>
          </cell>
        </row>
        <row r="5">
          <cell r="E5">
            <v>2</v>
          </cell>
          <cell r="F5">
            <v>10</v>
          </cell>
        </row>
        <row r="6">
          <cell r="E6">
            <v>5</v>
          </cell>
          <cell r="F6">
            <v>23</v>
          </cell>
        </row>
        <row r="7">
          <cell r="E7">
            <v>7</v>
          </cell>
          <cell r="F7">
            <v>29</v>
          </cell>
        </row>
        <row r="8">
          <cell r="E8">
            <v>2</v>
          </cell>
          <cell r="F8">
            <v>7</v>
          </cell>
        </row>
        <row r="9">
          <cell r="E9">
            <v>4</v>
          </cell>
          <cell r="F9">
            <v>14</v>
          </cell>
        </row>
        <row r="11">
          <cell r="E11">
            <v>4</v>
          </cell>
          <cell r="F11">
            <v>19</v>
          </cell>
        </row>
        <row r="18">
          <cell r="E18">
            <v>2</v>
          </cell>
          <cell r="F18">
            <v>23</v>
          </cell>
        </row>
        <row r="20">
          <cell r="E20">
            <v>4</v>
          </cell>
          <cell r="F20">
            <v>5</v>
          </cell>
        </row>
        <row r="23">
          <cell r="E23">
            <v>41</v>
          </cell>
          <cell r="F23">
            <v>243</v>
          </cell>
        </row>
        <row r="24">
          <cell r="E24">
            <v>8</v>
          </cell>
          <cell r="F24">
            <v>121</v>
          </cell>
        </row>
        <row r="25">
          <cell r="E25">
            <v>1</v>
          </cell>
          <cell r="F25">
            <v>85</v>
          </cell>
        </row>
        <row r="26">
          <cell r="E26">
            <v>40</v>
          </cell>
          <cell r="F26">
            <v>40</v>
          </cell>
        </row>
        <row r="30">
          <cell r="E30">
            <v>2</v>
          </cell>
          <cell r="F30">
            <v>11</v>
          </cell>
        </row>
        <row r="32">
          <cell r="E32">
            <v>9</v>
          </cell>
          <cell r="F32">
            <v>403</v>
          </cell>
        </row>
        <row r="33">
          <cell r="E33">
            <v>2</v>
          </cell>
          <cell r="F33">
            <v>14</v>
          </cell>
        </row>
        <row r="34">
          <cell r="E34">
            <v>2</v>
          </cell>
          <cell r="F34">
            <v>81</v>
          </cell>
        </row>
        <row r="35">
          <cell r="E35">
            <v>7</v>
          </cell>
          <cell r="F35">
            <v>85</v>
          </cell>
        </row>
        <row r="36">
          <cell r="E36">
            <v>6</v>
          </cell>
          <cell r="F36">
            <v>66</v>
          </cell>
        </row>
        <row r="37">
          <cell r="E37">
            <v>2</v>
          </cell>
          <cell r="F37">
            <v>29</v>
          </cell>
        </row>
        <row r="39">
          <cell r="E39">
            <v>1</v>
          </cell>
          <cell r="F39">
            <v>54</v>
          </cell>
        </row>
        <row r="41">
          <cell r="E41">
            <v>4</v>
          </cell>
          <cell r="F41">
            <v>998</v>
          </cell>
        </row>
        <row r="47">
          <cell r="E47">
            <v>1</v>
          </cell>
          <cell r="F47">
            <v>3</v>
          </cell>
        </row>
        <row r="48">
          <cell r="E48">
            <v>1</v>
          </cell>
          <cell r="F48">
            <v>22</v>
          </cell>
        </row>
        <row r="49">
          <cell r="E49">
            <v>1</v>
          </cell>
          <cell r="F49">
            <v>47</v>
          </cell>
        </row>
        <row r="52">
          <cell r="E52">
            <v>2</v>
          </cell>
          <cell r="F52">
            <v>2448</v>
          </cell>
        </row>
        <row r="53">
          <cell r="E53">
            <v>3</v>
          </cell>
          <cell r="F53">
            <v>122</v>
          </cell>
        </row>
        <row r="54">
          <cell r="E54">
            <v>1</v>
          </cell>
          <cell r="F54">
            <v>1</v>
          </cell>
        </row>
        <row r="60">
          <cell r="E60">
            <v>2</v>
          </cell>
          <cell r="F60">
            <v>6</v>
          </cell>
        </row>
        <row r="63">
          <cell r="E63">
            <v>1</v>
          </cell>
          <cell r="F63">
            <v>1</v>
          </cell>
        </row>
        <row r="67">
          <cell r="E67">
            <v>1</v>
          </cell>
          <cell r="F67">
            <v>2</v>
          </cell>
        </row>
        <row r="81">
          <cell r="E81">
            <v>2</v>
          </cell>
          <cell r="F81">
            <v>9</v>
          </cell>
        </row>
        <row r="88">
          <cell r="E88">
            <v>3</v>
          </cell>
          <cell r="F88">
            <v>8</v>
          </cell>
        </row>
        <row r="91">
          <cell r="E91">
            <v>1</v>
          </cell>
          <cell r="F91">
            <v>2</v>
          </cell>
        </row>
        <row r="105">
          <cell r="E105">
            <v>1</v>
          </cell>
          <cell r="F105">
            <v>1</v>
          </cell>
        </row>
        <row r="110">
          <cell r="E110">
            <v>1</v>
          </cell>
          <cell r="F110">
            <v>6</v>
          </cell>
        </row>
        <row r="125">
          <cell r="E125">
            <v>2</v>
          </cell>
          <cell r="F125">
            <v>81</v>
          </cell>
        </row>
        <row r="143">
          <cell r="E143">
            <v>1</v>
          </cell>
          <cell r="F143">
            <v>18</v>
          </cell>
        </row>
        <row r="151">
          <cell r="E151">
            <v>2</v>
          </cell>
          <cell r="F151">
            <v>8</v>
          </cell>
        </row>
        <row r="156">
          <cell r="E156">
            <v>1</v>
          </cell>
          <cell r="F156">
            <v>2</v>
          </cell>
        </row>
        <row r="157">
          <cell r="E157">
            <v>1</v>
          </cell>
          <cell r="F157">
            <v>1</v>
          </cell>
        </row>
        <row r="160">
          <cell r="E160">
            <v>1</v>
          </cell>
          <cell r="F160">
            <v>3</v>
          </cell>
        </row>
        <row r="163">
          <cell r="E163">
            <v>3</v>
          </cell>
          <cell r="F163">
            <v>3</v>
          </cell>
        </row>
        <row r="164">
          <cell r="E164">
            <v>1</v>
          </cell>
          <cell r="F164">
            <v>78</v>
          </cell>
        </row>
        <row r="165">
          <cell r="E165">
            <v>2</v>
          </cell>
          <cell r="F165">
            <v>6</v>
          </cell>
        </row>
        <row r="166">
          <cell r="E166">
            <v>1</v>
          </cell>
          <cell r="F166">
            <v>1</v>
          </cell>
        </row>
        <row r="170">
          <cell r="E170">
            <v>2</v>
          </cell>
          <cell r="F170">
            <v>36</v>
          </cell>
        </row>
        <row r="171">
          <cell r="E171">
            <v>2</v>
          </cell>
          <cell r="F171">
            <v>17</v>
          </cell>
        </row>
        <row r="172">
          <cell r="E172">
            <v>6</v>
          </cell>
          <cell r="F172">
            <v>89</v>
          </cell>
        </row>
        <row r="173">
          <cell r="E173">
            <v>5</v>
          </cell>
          <cell r="F173">
            <v>67</v>
          </cell>
        </row>
        <row r="174">
          <cell r="E174">
            <v>0</v>
          </cell>
          <cell r="F174">
            <v>0</v>
          </cell>
        </row>
        <row r="175">
          <cell r="E175">
            <v>4</v>
          </cell>
          <cell r="F175">
            <v>39</v>
          </cell>
        </row>
        <row r="176">
          <cell r="E176">
            <v>4</v>
          </cell>
          <cell r="F176">
            <v>63</v>
          </cell>
        </row>
        <row r="177">
          <cell r="E177">
            <v>0</v>
          </cell>
          <cell r="F177">
            <v>0</v>
          </cell>
        </row>
        <row r="178">
          <cell r="E178">
            <v>0</v>
          </cell>
          <cell r="F178">
            <v>0</v>
          </cell>
        </row>
        <row r="179">
          <cell r="E179">
            <v>14</v>
          </cell>
          <cell r="F179">
            <v>652</v>
          </cell>
        </row>
        <row r="180">
          <cell r="E180">
            <v>0</v>
          </cell>
          <cell r="F180">
            <v>0</v>
          </cell>
        </row>
        <row r="181">
          <cell r="E181">
            <v>3</v>
          </cell>
          <cell r="F181">
            <v>429</v>
          </cell>
        </row>
        <row r="182">
          <cell r="E182">
            <v>0</v>
          </cell>
          <cell r="F182">
            <v>0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3</v>
          </cell>
          <cell r="F185">
            <v>16</v>
          </cell>
        </row>
        <row r="186">
          <cell r="E186">
            <v>0</v>
          </cell>
          <cell r="F186">
            <v>0</v>
          </cell>
        </row>
        <row r="187">
          <cell r="E187">
            <v>3</v>
          </cell>
          <cell r="F187">
            <v>8</v>
          </cell>
        </row>
        <row r="188">
          <cell r="E188">
            <v>0</v>
          </cell>
          <cell r="F188">
            <v>0</v>
          </cell>
        </row>
        <row r="189">
          <cell r="E189">
            <v>0</v>
          </cell>
          <cell r="F189">
            <v>0</v>
          </cell>
        </row>
        <row r="191">
          <cell r="E191">
            <v>7</v>
          </cell>
          <cell r="F191">
            <v>18</v>
          </cell>
        </row>
        <row r="192">
          <cell r="E192">
            <v>0</v>
          </cell>
          <cell r="F192">
            <v>0</v>
          </cell>
        </row>
        <row r="193">
          <cell r="E193">
            <v>1</v>
          </cell>
          <cell r="F193">
            <v>5</v>
          </cell>
        </row>
        <row r="194">
          <cell r="E194">
            <v>0</v>
          </cell>
          <cell r="F194">
            <v>0</v>
          </cell>
        </row>
        <row r="198">
          <cell r="E198">
            <v>3</v>
          </cell>
          <cell r="F198">
            <v>30</v>
          </cell>
        </row>
        <row r="200">
          <cell r="E200">
            <v>3</v>
          </cell>
          <cell r="F200">
            <v>65</v>
          </cell>
        </row>
        <row r="201">
          <cell r="E201">
            <v>1</v>
          </cell>
          <cell r="F201">
            <v>4</v>
          </cell>
        </row>
        <row r="202">
          <cell r="E202">
            <v>1</v>
          </cell>
          <cell r="F202">
            <v>14</v>
          </cell>
        </row>
        <row r="203">
          <cell r="E203">
            <v>2</v>
          </cell>
          <cell r="F203">
            <v>25</v>
          </cell>
        </row>
        <row r="204">
          <cell r="E204">
            <v>1</v>
          </cell>
          <cell r="F204">
            <v>75</v>
          </cell>
        </row>
        <row r="209">
          <cell r="E209">
            <v>1</v>
          </cell>
          <cell r="F209">
            <v>550</v>
          </cell>
        </row>
        <row r="219">
          <cell r="E219">
            <v>1</v>
          </cell>
          <cell r="F219">
            <v>5</v>
          </cell>
        </row>
        <row r="221">
          <cell r="E221">
            <v>1</v>
          </cell>
          <cell r="F221">
            <v>1</v>
          </cell>
        </row>
        <row r="227">
          <cell r="E227">
            <v>1</v>
          </cell>
          <cell r="F227">
            <v>4</v>
          </cell>
        </row>
        <row r="228">
          <cell r="E228">
            <v>1</v>
          </cell>
          <cell r="F228">
            <v>8</v>
          </cell>
        </row>
        <row r="236">
          <cell r="E236">
            <v>1</v>
          </cell>
          <cell r="F236">
            <v>48</v>
          </cell>
        </row>
        <row r="237">
          <cell r="E237">
            <v>1</v>
          </cell>
          <cell r="F237">
            <v>27</v>
          </cell>
        </row>
        <row r="244">
          <cell r="E244">
            <v>2</v>
          </cell>
          <cell r="F244">
            <v>6</v>
          </cell>
        </row>
        <row r="247">
          <cell r="E247">
            <v>4</v>
          </cell>
          <cell r="F247">
            <v>17</v>
          </cell>
        </row>
        <row r="254">
          <cell r="E254">
            <v>9</v>
          </cell>
          <cell r="F254">
            <v>126</v>
          </cell>
        </row>
        <row r="255">
          <cell r="E255">
            <v>2</v>
          </cell>
          <cell r="F255">
            <v>12</v>
          </cell>
        </row>
        <row r="256">
          <cell r="E256">
            <v>15</v>
          </cell>
          <cell r="F256">
            <v>204</v>
          </cell>
        </row>
        <row r="257">
          <cell r="E257">
            <v>2</v>
          </cell>
          <cell r="F257">
            <v>5</v>
          </cell>
        </row>
        <row r="258">
          <cell r="E258">
            <v>3</v>
          </cell>
          <cell r="F258">
            <v>38</v>
          </cell>
        </row>
        <row r="259">
          <cell r="E259">
            <v>16</v>
          </cell>
          <cell r="F259">
            <v>107</v>
          </cell>
        </row>
        <row r="260">
          <cell r="E260">
            <v>2</v>
          </cell>
          <cell r="F260">
            <v>10</v>
          </cell>
        </row>
        <row r="261">
          <cell r="E261">
            <v>0</v>
          </cell>
          <cell r="F261">
            <v>0</v>
          </cell>
        </row>
        <row r="262">
          <cell r="E262">
            <v>1</v>
          </cell>
          <cell r="F262">
            <v>1</v>
          </cell>
        </row>
        <row r="263">
          <cell r="E263">
            <v>0</v>
          </cell>
          <cell r="F263">
            <v>0</v>
          </cell>
        </row>
        <row r="264">
          <cell r="E264">
            <v>0</v>
          </cell>
          <cell r="F264">
            <v>0</v>
          </cell>
        </row>
        <row r="265">
          <cell r="E265">
            <v>35</v>
          </cell>
          <cell r="F265">
            <v>4416</v>
          </cell>
        </row>
        <row r="266">
          <cell r="E266">
            <v>0</v>
          </cell>
          <cell r="F266">
            <v>0</v>
          </cell>
        </row>
        <row r="267">
          <cell r="E267">
            <v>0</v>
          </cell>
          <cell r="F267">
            <v>0</v>
          </cell>
        </row>
        <row r="268">
          <cell r="E268">
            <v>0</v>
          </cell>
          <cell r="F268">
            <v>0</v>
          </cell>
        </row>
        <row r="269">
          <cell r="E269">
            <v>0</v>
          </cell>
          <cell r="F269">
            <v>0</v>
          </cell>
        </row>
        <row r="270">
          <cell r="E270">
            <v>0</v>
          </cell>
          <cell r="F270">
            <v>0</v>
          </cell>
        </row>
        <row r="271">
          <cell r="E271">
            <v>9</v>
          </cell>
          <cell r="F271">
            <v>97</v>
          </cell>
        </row>
        <row r="272">
          <cell r="E272">
            <v>8</v>
          </cell>
          <cell r="F272">
            <v>50</v>
          </cell>
        </row>
        <row r="273">
          <cell r="E273">
            <v>2</v>
          </cell>
          <cell r="F273">
            <v>644</v>
          </cell>
        </row>
        <row r="275">
          <cell r="E275">
            <v>0</v>
          </cell>
          <cell r="F275">
            <v>0</v>
          </cell>
        </row>
        <row r="277">
          <cell r="E277">
            <v>12</v>
          </cell>
          <cell r="F277">
            <v>709</v>
          </cell>
        </row>
        <row r="278">
          <cell r="E278">
            <v>205</v>
          </cell>
          <cell r="F278">
            <v>205</v>
          </cell>
        </row>
        <row r="282">
          <cell r="E282">
            <v>20</v>
          </cell>
          <cell r="F282">
            <v>1408</v>
          </cell>
        </row>
        <row r="283">
          <cell r="E283">
            <v>2</v>
          </cell>
          <cell r="F283">
            <v>7</v>
          </cell>
        </row>
        <row r="284">
          <cell r="E284">
            <v>18</v>
          </cell>
          <cell r="F284">
            <v>62</v>
          </cell>
        </row>
        <row r="285">
          <cell r="E285">
            <v>11</v>
          </cell>
          <cell r="F285">
            <v>13</v>
          </cell>
        </row>
        <row r="286">
          <cell r="E286">
            <v>20</v>
          </cell>
          <cell r="F286">
            <v>110</v>
          </cell>
        </row>
        <row r="287">
          <cell r="E287">
            <v>14</v>
          </cell>
          <cell r="F287">
            <v>71</v>
          </cell>
        </row>
        <row r="288">
          <cell r="E288">
            <v>8</v>
          </cell>
          <cell r="F288">
            <v>20</v>
          </cell>
        </row>
        <row r="289">
          <cell r="E289">
            <v>5</v>
          </cell>
          <cell r="F289">
            <v>62</v>
          </cell>
        </row>
        <row r="290">
          <cell r="E290">
            <v>0</v>
          </cell>
          <cell r="F290">
            <v>0</v>
          </cell>
        </row>
        <row r="291">
          <cell r="E291">
            <v>4</v>
          </cell>
          <cell r="F291">
            <v>13</v>
          </cell>
        </row>
        <row r="292">
          <cell r="E292">
            <v>0</v>
          </cell>
          <cell r="F292">
            <v>0</v>
          </cell>
        </row>
        <row r="293">
          <cell r="E293">
            <v>13</v>
          </cell>
          <cell r="F293">
            <v>2261</v>
          </cell>
        </row>
        <row r="294">
          <cell r="E294">
            <v>0</v>
          </cell>
          <cell r="F294">
            <v>0</v>
          </cell>
        </row>
        <row r="295">
          <cell r="E295">
            <v>0</v>
          </cell>
          <cell r="F295">
            <v>0</v>
          </cell>
        </row>
        <row r="297">
          <cell r="E297">
            <v>0</v>
          </cell>
          <cell r="F297">
            <v>0</v>
          </cell>
        </row>
        <row r="298">
          <cell r="E298">
            <v>0</v>
          </cell>
          <cell r="F298">
            <v>0</v>
          </cell>
        </row>
        <row r="299">
          <cell r="E299">
            <v>0</v>
          </cell>
          <cell r="F299">
            <v>0</v>
          </cell>
        </row>
        <row r="300">
          <cell r="E300">
            <v>51</v>
          </cell>
          <cell r="F300">
            <v>192</v>
          </cell>
        </row>
        <row r="301">
          <cell r="E301">
            <v>1</v>
          </cell>
          <cell r="F301">
            <v>1</v>
          </cell>
        </row>
        <row r="303">
          <cell r="E303">
            <v>17</v>
          </cell>
          <cell r="F303">
            <v>17</v>
          </cell>
        </row>
        <row r="305">
          <cell r="E305">
            <v>66</v>
          </cell>
          <cell r="F305">
            <v>151</v>
          </cell>
        </row>
        <row r="306">
          <cell r="E306">
            <v>0</v>
          </cell>
          <cell r="F306">
            <v>0</v>
          </cell>
        </row>
        <row r="315">
          <cell r="E315">
            <v>1</v>
          </cell>
          <cell r="F315">
            <v>2</v>
          </cell>
        </row>
        <row r="319">
          <cell r="E319">
            <v>2</v>
          </cell>
          <cell r="F319">
            <v>2</v>
          </cell>
        </row>
        <row r="321">
          <cell r="E321">
            <v>17</v>
          </cell>
          <cell r="F321">
            <v>3520</v>
          </cell>
        </row>
        <row r="327">
          <cell r="E327">
            <v>1</v>
          </cell>
          <cell r="F327">
            <v>1</v>
          </cell>
        </row>
        <row r="340">
          <cell r="E340">
            <v>8</v>
          </cell>
          <cell r="F340">
            <v>17</v>
          </cell>
        </row>
        <row r="343">
          <cell r="E343">
            <v>2</v>
          </cell>
          <cell r="F343">
            <v>28</v>
          </cell>
        </row>
        <row r="359">
          <cell r="E359">
            <v>2</v>
          </cell>
          <cell r="F359">
            <v>2</v>
          </cell>
        </row>
        <row r="361">
          <cell r="E361">
            <v>1</v>
          </cell>
          <cell r="F361">
            <v>19</v>
          </cell>
        </row>
        <row r="394">
          <cell r="E394">
            <v>1</v>
          </cell>
          <cell r="F394">
            <v>4</v>
          </cell>
        </row>
        <row r="396">
          <cell r="E396">
            <v>2</v>
          </cell>
          <cell r="F396">
            <v>22</v>
          </cell>
        </row>
        <row r="399">
          <cell r="E399">
            <v>2</v>
          </cell>
          <cell r="F399">
            <v>8</v>
          </cell>
        </row>
        <row r="400">
          <cell r="E400">
            <v>1</v>
          </cell>
          <cell r="F400">
            <v>9</v>
          </cell>
        </row>
        <row r="412">
          <cell r="E412">
            <v>1</v>
          </cell>
          <cell r="F412">
            <v>5</v>
          </cell>
        </row>
        <row r="422">
          <cell r="E422">
            <v>15</v>
          </cell>
          <cell r="F422">
            <v>338</v>
          </cell>
        </row>
        <row r="423">
          <cell r="E423">
            <v>1</v>
          </cell>
          <cell r="F423">
            <v>4</v>
          </cell>
        </row>
        <row r="424">
          <cell r="E424">
            <v>14</v>
          </cell>
          <cell r="F424">
            <v>229</v>
          </cell>
        </row>
        <row r="425">
          <cell r="E425">
            <v>3</v>
          </cell>
          <cell r="F425">
            <v>18</v>
          </cell>
        </row>
        <row r="426">
          <cell r="E426">
            <v>10</v>
          </cell>
          <cell r="F426">
            <v>85</v>
          </cell>
        </row>
        <row r="427">
          <cell r="E427">
            <v>12</v>
          </cell>
          <cell r="F427">
            <v>145</v>
          </cell>
        </row>
        <row r="428">
          <cell r="E428">
            <v>4</v>
          </cell>
          <cell r="F428">
            <v>10</v>
          </cell>
        </row>
        <row r="429">
          <cell r="E429">
            <v>2</v>
          </cell>
          <cell r="F429">
            <v>28</v>
          </cell>
        </row>
        <row r="430">
          <cell r="E430">
            <v>7</v>
          </cell>
          <cell r="F430">
            <v>7</v>
          </cell>
        </row>
        <row r="431">
          <cell r="E431">
            <v>9</v>
          </cell>
          <cell r="F431">
            <v>655</v>
          </cell>
        </row>
        <row r="432">
          <cell r="E432">
            <v>0</v>
          </cell>
          <cell r="F432">
            <v>0</v>
          </cell>
        </row>
        <row r="433">
          <cell r="E433">
            <v>6</v>
          </cell>
          <cell r="F433">
            <v>300</v>
          </cell>
        </row>
        <row r="434">
          <cell r="E434">
            <v>0</v>
          </cell>
          <cell r="F434">
            <v>0</v>
          </cell>
        </row>
        <row r="435">
          <cell r="E435">
            <v>0</v>
          </cell>
          <cell r="F435">
            <v>0</v>
          </cell>
        </row>
        <row r="436">
          <cell r="E436">
            <v>8</v>
          </cell>
          <cell r="F436">
            <v>2358</v>
          </cell>
        </row>
        <row r="437">
          <cell r="E437">
            <v>1</v>
          </cell>
          <cell r="F437">
            <v>38</v>
          </cell>
        </row>
        <row r="438">
          <cell r="E438">
            <v>0</v>
          </cell>
          <cell r="F438">
            <v>0</v>
          </cell>
        </row>
        <row r="439">
          <cell r="E439">
            <v>0</v>
          </cell>
          <cell r="F439">
            <v>0</v>
          </cell>
        </row>
        <row r="440">
          <cell r="E440">
            <v>1</v>
          </cell>
          <cell r="F440">
            <v>6</v>
          </cell>
        </row>
        <row r="441">
          <cell r="E441">
            <v>0</v>
          </cell>
          <cell r="F441">
            <v>0</v>
          </cell>
        </row>
        <row r="443">
          <cell r="E443">
            <v>5</v>
          </cell>
          <cell r="F443">
            <v>15</v>
          </cell>
        </row>
        <row r="444">
          <cell r="E444">
            <v>2</v>
          </cell>
          <cell r="F444">
            <v>46</v>
          </cell>
        </row>
        <row r="445">
          <cell r="E445">
            <v>38</v>
          </cell>
          <cell r="F445">
            <v>4236</v>
          </cell>
        </row>
        <row r="446">
          <cell r="E446">
            <v>41</v>
          </cell>
          <cell r="F446">
            <v>42</v>
          </cell>
        </row>
        <row r="451">
          <cell r="E451">
            <v>1</v>
          </cell>
          <cell r="F451">
            <v>4</v>
          </cell>
        </row>
        <row r="479">
          <cell r="E479">
            <v>1</v>
          </cell>
          <cell r="F479">
            <v>4</v>
          </cell>
        </row>
        <row r="481">
          <cell r="E481">
            <v>1</v>
          </cell>
          <cell r="F481">
            <v>3</v>
          </cell>
        </row>
        <row r="482">
          <cell r="E482">
            <v>1</v>
          </cell>
          <cell r="F482">
            <v>2</v>
          </cell>
        </row>
        <row r="484">
          <cell r="E484">
            <v>1</v>
          </cell>
          <cell r="F484">
            <v>14</v>
          </cell>
        </row>
        <row r="485">
          <cell r="E485">
            <v>1</v>
          </cell>
          <cell r="F485">
            <v>7</v>
          </cell>
        </row>
        <row r="490">
          <cell r="E490">
            <v>2</v>
          </cell>
          <cell r="F490">
            <v>85</v>
          </cell>
        </row>
        <row r="502">
          <cell r="E502">
            <v>1</v>
          </cell>
          <cell r="F502">
            <v>118</v>
          </cell>
        </row>
        <row r="559">
          <cell r="E559">
            <v>6</v>
          </cell>
          <cell r="F559">
            <v>6</v>
          </cell>
        </row>
        <row r="563">
          <cell r="E563">
            <v>9</v>
          </cell>
          <cell r="F563">
            <v>80</v>
          </cell>
        </row>
        <row r="565">
          <cell r="E565">
            <v>29</v>
          </cell>
          <cell r="F565">
            <v>252</v>
          </cell>
        </row>
        <row r="566">
          <cell r="E566">
            <v>2</v>
          </cell>
          <cell r="F566">
            <v>5</v>
          </cell>
        </row>
        <row r="567">
          <cell r="E567">
            <v>3</v>
          </cell>
          <cell r="F567">
            <v>8</v>
          </cell>
        </row>
        <row r="568">
          <cell r="E568">
            <v>8</v>
          </cell>
          <cell r="F568">
            <v>23</v>
          </cell>
        </row>
        <row r="569">
          <cell r="E569">
            <v>1</v>
          </cell>
          <cell r="F569">
            <v>6</v>
          </cell>
        </row>
        <row r="570">
          <cell r="E570">
            <v>1</v>
          </cell>
          <cell r="F570">
            <v>2</v>
          </cell>
        </row>
        <row r="572">
          <cell r="E572">
            <v>1</v>
          </cell>
          <cell r="F572">
            <v>38</v>
          </cell>
        </row>
        <row r="574">
          <cell r="E574">
            <v>6</v>
          </cell>
          <cell r="F574">
            <v>76</v>
          </cell>
        </row>
        <row r="580">
          <cell r="E580">
            <v>1</v>
          </cell>
          <cell r="F580">
            <v>32</v>
          </cell>
        </row>
        <row r="581">
          <cell r="E581">
            <v>11</v>
          </cell>
          <cell r="F581">
            <v>40</v>
          </cell>
        </row>
        <row r="585">
          <cell r="E585">
            <v>2</v>
          </cell>
          <cell r="F585">
            <v>111</v>
          </cell>
        </row>
        <row r="586">
          <cell r="E586">
            <v>2</v>
          </cell>
          <cell r="F586">
            <v>564</v>
          </cell>
        </row>
        <row r="587">
          <cell r="E587">
            <v>4</v>
          </cell>
          <cell r="F587">
            <v>25</v>
          </cell>
        </row>
        <row r="593">
          <cell r="E593">
            <v>1</v>
          </cell>
          <cell r="F593">
            <v>8</v>
          </cell>
        </row>
        <row r="596">
          <cell r="E596">
            <v>1</v>
          </cell>
          <cell r="F596">
            <v>12</v>
          </cell>
        </row>
        <row r="597">
          <cell r="E597">
            <v>1</v>
          </cell>
          <cell r="F597">
            <v>6</v>
          </cell>
        </row>
        <row r="600">
          <cell r="E600">
            <v>5</v>
          </cell>
          <cell r="F600">
            <v>75</v>
          </cell>
        </row>
        <row r="612">
          <cell r="E612">
            <v>1</v>
          </cell>
          <cell r="F612">
            <v>4</v>
          </cell>
        </row>
        <row r="613">
          <cell r="E613">
            <v>2</v>
          </cell>
          <cell r="F613">
            <v>4</v>
          </cell>
        </row>
        <row r="619">
          <cell r="E619">
            <v>3</v>
          </cell>
          <cell r="F619">
            <v>35</v>
          </cell>
        </row>
        <row r="621">
          <cell r="E621">
            <v>7</v>
          </cell>
          <cell r="F621">
            <v>68</v>
          </cell>
        </row>
        <row r="622">
          <cell r="E622">
            <v>1</v>
          </cell>
          <cell r="F622">
            <v>2</v>
          </cell>
        </row>
        <row r="624">
          <cell r="E624">
            <v>3</v>
          </cell>
          <cell r="F624">
            <v>16</v>
          </cell>
        </row>
        <row r="625">
          <cell r="E625">
            <v>2</v>
          </cell>
          <cell r="F625">
            <v>4</v>
          </cell>
        </row>
        <row r="627">
          <cell r="E627">
            <v>1</v>
          </cell>
          <cell r="F627">
            <v>1</v>
          </cell>
        </row>
        <row r="628">
          <cell r="E628">
            <v>2</v>
          </cell>
          <cell r="F628">
            <v>83</v>
          </cell>
        </row>
        <row r="630">
          <cell r="E630">
            <v>4</v>
          </cell>
          <cell r="F630">
            <v>379</v>
          </cell>
        </row>
        <row r="631">
          <cell r="E631">
            <v>1</v>
          </cell>
          <cell r="F631">
            <v>9</v>
          </cell>
        </row>
        <row r="637">
          <cell r="E637">
            <v>1</v>
          </cell>
          <cell r="F637">
            <v>2</v>
          </cell>
        </row>
        <row r="638">
          <cell r="E638">
            <v>2</v>
          </cell>
          <cell r="F638">
            <v>1858</v>
          </cell>
        </row>
        <row r="640">
          <cell r="E640">
            <v>3</v>
          </cell>
          <cell r="F640">
            <v>28</v>
          </cell>
        </row>
        <row r="641">
          <cell r="E641">
            <v>1</v>
          </cell>
          <cell r="F641">
            <v>60</v>
          </cell>
        </row>
        <row r="642">
          <cell r="E642">
            <v>6</v>
          </cell>
          <cell r="F642">
            <v>101</v>
          </cell>
        </row>
        <row r="643">
          <cell r="E643">
            <v>2</v>
          </cell>
          <cell r="F643">
            <v>2</v>
          </cell>
        </row>
        <row r="647">
          <cell r="E647">
            <v>1</v>
          </cell>
          <cell r="F647">
            <v>1</v>
          </cell>
        </row>
        <row r="649">
          <cell r="E649">
            <v>2</v>
          </cell>
          <cell r="F649">
            <v>22</v>
          </cell>
        </row>
        <row r="656">
          <cell r="E656">
            <v>1</v>
          </cell>
          <cell r="F656">
            <v>2760</v>
          </cell>
        </row>
        <row r="658">
          <cell r="E658">
            <v>4</v>
          </cell>
          <cell r="F658">
            <v>225</v>
          </cell>
        </row>
        <row r="669">
          <cell r="E669">
            <v>1</v>
          </cell>
          <cell r="F669">
            <v>913</v>
          </cell>
        </row>
        <row r="670">
          <cell r="E670">
            <v>4</v>
          </cell>
          <cell r="F670">
            <v>719</v>
          </cell>
        </row>
        <row r="671">
          <cell r="E671">
            <v>3</v>
          </cell>
          <cell r="F671">
            <v>3</v>
          </cell>
        </row>
        <row r="675">
          <cell r="E675">
            <v>3</v>
          </cell>
          <cell r="F675">
            <v>3</v>
          </cell>
        </row>
        <row r="677">
          <cell r="E677">
            <v>1</v>
          </cell>
          <cell r="F677">
            <v>1</v>
          </cell>
        </row>
        <row r="684">
          <cell r="E684">
            <v>1</v>
          </cell>
          <cell r="F684">
            <v>1</v>
          </cell>
        </row>
        <row r="686">
          <cell r="E686">
            <v>8</v>
          </cell>
          <cell r="F686">
            <v>8</v>
          </cell>
        </row>
        <row r="696">
          <cell r="E696">
            <v>2</v>
          </cell>
          <cell r="F696">
            <v>7</v>
          </cell>
        </row>
        <row r="698">
          <cell r="E698">
            <v>2</v>
          </cell>
          <cell r="F698">
            <v>2</v>
          </cell>
        </row>
        <row r="724">
          <cell r="E724">
            <v>1</v>
          </cell>
          <cell r="F724">
            <v>5</v>
          </cell>
        </row>
        <row r="726">
          <cell r="E726">
            <v>1</v>
          </cell>
          <cell r="F726">
            <v>1</v>
          </cell>
        </row>
        <row r="733">
          <cell r="E733">
            <v>2</v>
          </cell>
          <cell r="F733">
            <v>14</v>
          </cell>
        </row>
        <row r="736">
          <cell r="E736">
            <v>2</v>
          </cell>
          <cell r="F736">
            <v>8</v>
          </cell>
        </row>
        <row r="737">
          <cell r="E737">
            <v>1</v>
          </cell>
          <cell r="F737">
            <v>3</v>
          </cell>
        </row>
        <row r="742">
          <cell r="E742">
            <v>1</v>
          </cell>
          <cell r="F742">
            <v>17</v>
          </cell>
        </row>
        <row r="753">
          <cell r="E753">
            <v>1</v>
          </cell>
          <cell r="F753">
            <v>5</v>
          </cell>
        </row>
        <row r="754">
          <cell r="E754">
            <v>1</v>
          </cell>
          <cell r="F754">
            <v>5</v>
          </cell>
        </row>
        <row r="755">
          <cell r="E755">
            <v>10</v>
          </cell>
          <cell r="F755">
            <v>10</v>
          </cell>
        </row>
        <row r="759">
          <cell r="E759">
            <v>9</v>
          </cell>
          <cell r="F759">
            <v>34</v>
          </cell>
        </row>
        <row r="760">
          <cell r="E760">
            <v>0</v>
          </cell>
          <cell r="F760">
            <v>0</v>
          </cell>
        </row>
        <row r="761">
          <cell r="E761">
            <v>16</v>
          </cell>
          <cell r="F761">
            <v>160</v>
          </cell>
        </row>
        <row r="762">
          <cell r="E762">
            <v>6</v>
          </cell>
          <cell r="F762">
            <v>29</v>
          </cell>
        </row>
        <row r="763">
          <cell r="E763">
            <v>4</v>
          </cell>
          <cell r="F763">
            <v>19</v>
          </cell>
        </row>
        <row r="764">
          <cell r="E764">
            <v>11</v>
          </cell>
          <cell r="F764">
            <v>48</v>
          </cell>
        </row>
        <row r="765">
          <cell r="E765">
            <v>9</v>
          </cell>
          <cell r="F765">
            <v>47</v>
          </cell>
        </row>
        <row r="766">
          <cell r="E766">
            <v>2</v>
          </cell>
          <cell r="F766">
            <v>47</v>
          </cell>
        </row>
        <row r="767">
          <cell r="E767">
            <v>0</v>
          </cell>
          <cell r="F767">
            <v>0</v>
          </cell>
        </row>
        <row r="768">
          <cell r="E768">
            <v>2</v>
          </cell>
          <cell r="F768">
            <v>9</v>
          </cell>
        </row>
        <row r="769">
          <cell r="E769">
            <v>0</v>
          </cell>
          <cell r="F769">
            <v>0</v>
          </cell>
        </row>
        <row r="770">
          <cell r="E770">
            <v>26</v>
          </cell>
          <cell r="F770">
            <v>25557</v>
          </cell>
        </row>
        <row r="771">
          <cell r="E771">
            <v>0</v>
          </cell>
          <cell r="F771">
            <v>0</v>
          </cell>
        </row>
        <row r="772">
          <cell r="E772">
            <v>1</v>
          </cell>
          <cell r="F772">
            <v>2</v>
          </cell>
        </row>
        <row r="773">
          <cell r="E773">
            <v>4</v>
          </cell>
          <cell r="F773">
            <v>371</v>
          </cell>
        </row>
        <row r="774">
          <cell r="E774">
            <v>1</v>
          </cell>
          <cell r="F774">
            <v>9</v>
          </cell>
        </row>
        <row r="775">
          <cell r="E775">
            <v>0</v>
          </cell>
          <cell r="F775">
            <v>0</v>
          </cell>
        </row>
        <row r="776">
          <cell r="E776">
            <v>3</v>
          </cell>
          <cell r="F776">
            <v>4</v>
          </cell>
        </row>
        <row r="777">
          <cell r="E777">
            <v>4</v>
          </cell>
          <cell r="F777">
            <v>15</v>
          </cell>
        </row>
        <row r="778">
          <cell r="E778">
            <v>0</v>
          </cell>
          <cell r="F778">
            <v>0</v>
          </cell>
        </row>
        <row r="780">
          <cell r="E780">
            <v>0</v>
          </cell>
          <cell r="F780">
            <v>0</v>
          </cell>
        </row>
        <row r="781">
          <cell r="E781">
            <v>3</v>
          </cell>
          <cell r="F781">
            <v>12</v>
          </cell>
        </row>
        <row r="782">
          <cell r="E782">
            <v>18</v>
          </cell>
          <cell r="F782">
            <v>1425</v>
          </cell>
        </row>
        <row r="783">
          <cell r="E783">
            <v>44</v>
          </cell>
          <cell r="F783">
            <v>44</v>
          </cell>
        </row>
        <row r="787">
          <cell r="E787">
            <v>4</v>
          </cell>
          <cell r="F787">
            <v>57</v>
          </cell>
        </row>
        <row r="788">
          <cell r="E788">
            <v>2</v>
          </cell>
          <cell r="F788">
            <v>9</v>
          </cell>
        </row>
        <row r="789">
          <cell r="E789">
            <v>1</v>
          </cell>
          <cell r="F789">
            <v>73</v>
          </cell>
        </row>
        <row r="790">
          <cell r="E790">
            <v>0</v>
          </cell>
          <cell r="F790">
            <v>0</v>
          </cell>
        </row>
        <row r="791">
          <cell r="E791">
            <v>1</v>
          </cell>
          <cell r="F791">
            <v>25</v>
          </cell>
        </row>
        <row r="792">
          <cell r="E792">
            <v>0</v>
          </cell>
          <cell r="F792">
            <v>0</v>
          </cell>
        </row>
        <row r="793">
          <cell r="E793">
            <v>0</v>
          </cell>
          <cell r="F793">
            <v>0</v>
          </cell>
        </row>
        <row r="794">
          <cell r="E794">
            <v>0</v>
          </cell>
          <cell r="F794">
            <v>0</v>
          </cell>
        </row>
        <row r="795">
          <cell r="E795">
            <v>0</v>
          </cell>
          <cell r="F795">
            <v>0</v>
          </cell>
        </row>
        <row r="796">
          <cell r="E796">
            <v>2</v>
          </cell>
          <cell r="F796">
            <v>100</v>
          </cell>
        </row>
        <row r="797">
          <cell r="E797">
            <v>1</v>
          </cell>
          <cell r="F797">
            <v>35</v>
          </cell>
        </row>
        <row r="798">
          <cell r="E798">
            <v>9</v>
          </cell>
          <cell r="F798">
            <v>725</v>
          </cell>
        </row>
        <row r="799">
          <cell r="E799">
            <v>0</v>
          </cell>
          <cell r="F799">
            <v>0</v>
          </cell>
        </row>
        <row r="800">
          <cell r="E800">
            <v>1</v>
          </cell>
          <cell r="F800">
            <v>631</v>
          </cell>
        </row>
        <row r="801">
          <cell r="E801">
            <v>0</v>
          </cell>
          <cell r="F801">
            <v>0</v>
          </cell>
        </row>
        <row r="802">
          <cell r="E802">
            <v>0</v>
          </cell>
          <cell r="F802">
            <v>0</v>
          </cell>
        </row>
        <row r="803">
          <cell r="E803">
            <v>0</v>
          </cell>
          <cell r="F803">
            <v>0</v>
          </cell>
        </row>
        <row r="804">
          <cell r="E804">
            <v>0</v>
          </cell>
          <cell r="F804">
            <v>0</v>
          </cell>
        </row>
        <row r="805">
          <cell r="E805">
            <v>5</v>
          </cell>
          <cell r="F805">
            <v>18</v>
          </cell>
        </row>
        <row r="806">
          <cell r="E806">
            <v>0</v>
          </cell>
          <cell r="F806">
            <v>0</v>
          </cell>
        </row>
        <row r="808">
          <cell r="E808">
            <v>0</v>
          </cell>
          <cell r="F808">
            <v>0</v>
          </cell>
        </row>
        <row r="809">
          <cell r="E809">
            <v>7</v>
          </cell>
          <cell r="F809">
            <v>236</v>
          </cell>
        </row>
        <row r="810">
          <cell r="E810">
            <v>6</v>
          </cell>
          <cell r="F810">
            <v>2167</v>
          </cell>
        </row>
        <row r="811">
          <cell r="E811">
            <v>0</v>
          </cell>
          <cell r="F811">
            <v>0</v>
          </cell>
        </row>
        <row r="815">
          <cell r="E815">
            <v>30</v>
          </cell>
          <cell r="F815">
            <v>208</v>
          </cell>
        </row>
        <row r="816">
          <cell r="E816">
            <v>0</v>
          </cell>
          <cell r="F816">
            <v>0</v>
          </cell>
        </row>
        <row r="817">
          <cell r="E817">
            <v>13</v>
          </cell>
          <cell r="F817">
            <v>132</v>
          </cell>
        </row>
        <row r="818">
          <cell r="E818">
            <v>0</v>
          </cell>
          <cell r="F818">
            <v>0</v>
          </cell>
        </row>
        <row r="819">
          <cell r="E819">
            <v>1</v>
          </cell>
          <cell r="F819">
            <v>4</v>
          </cell>
        </row>
        <row r="820">
          <cell r="E820">
            <v>6</v>
          </cell>
          <cell r="F820">
            <v>21</v>
          </cell>
        </row>
        <row r="821">
          <cell r="E821">
            <v>0</v>
          </cell>
          <cell r="F821">
            <v>0</v>
          </cell>
        </row>
        <row r="822">
          <cell r="E822">
            <v>0</v>
          </cell>
          <cell r="F822">
            <v>0</v>
          </cell>
        </row>
        <row r="823">
          <cell r="E823">
            <v>0</v>
          </cell>
          <cell r="F823">
            <v>0</v>
          </cell>
        </row>
        <row r="824">
          <cell r="E824">
            <v>9</v>
          </cell>
          <cell r="F824">
            <v>1794</v>
          </cell>
        </row>
        <row r="825">
          <cell r="E825">
            <v>0</v>
          </cell>
          <cell r="F825">
            <v>0</v>
          </cell>
        </row>
        <row r="826">
          <cell r="E826">
            <v>2</v>
          </cell>
          <cell r="F826">
            <v>236</v>
          </cell>
        </row>
        <row r="827">
          <cell r="E827">
            <v>0</v>
          </cell>
          <cell r="F827">
            <v>0</v>
          </cell>
        </row>
        <row r="828">
          <cell r="E828">
            <v>0</v>
          </cell>
          <cell r="F828">
            <v>0</v>
          </cell>
        </row>
        <row r="829">
          <cell r="E829">
            <v>1</v>
          </cell>
          <cell r="F829">
            <v>14</v>
          </cell>
        </row>
        <row r="830">
          <cell r="E830">
            <v>0</v>
          </cell>
          <cell r="F830">
            <v>0</v>
          </cell>
        </row>
        <row r="831">
          <cell r="E831">
            <v>0</v>
          </cell>
          <cell r="F831">
            <v>0</v>
          </cell>
        </row>
        <row r="832">
          <cell r="E832">
            <v>0</v>
          </cell>
          <cell r="F832">
            <v>0</v>
          </cell>
        </row>
        <row r="833">
          <cell r="E833">
            <v>25</v>
          </cell>
          <cell r="F833">
            <v>91</v>
          </cell>
        </row>
        <row r="834">
          <cell r="E834">
            <v>0</v>
          </cell>
          <cell r="F834">
            <v>0</v>
          </cell>
        </row>
        <row r="836">
          <cell r="E836">
            <v>3</v>
          </cell>
          <cell r="F836">
            <v>3</v>
          </cell>
        </row>
        <row r="837">
          <cell r="E837">
            <v>2</v>
          </cell>
          <cell r="F837">
            <v>10</v>
          </cell>
        </row>
        <row r="838">
          <cell r="E838">
            <v>8</v>
          </cell>
          <cell r="F838">
            <v>233</v>
          </cell>
        </row>
        <row r="839">
          <cell r="E839">
            <v>0</v>
          </cell>
          <cell r="F83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id="4" name="Table135" displayName="Table135" ref="B3:AH27" totalsRowShown="0" headerRowDxfId="138" tableBorderDxfId="137">
  <autoFilter ref="B3:AH27"/>
  <tableColumns count="33">
    <tableColumn id="1" name="Category" dataDxfId="136"/>
    <tableColumn id="2" name="Product Group" dataDxfId="135"/>
    <tableColumn id="3" name="Product Group Code " dataDxfId="134"/>
    <tableColumn id="4" name="AT" dataDxfId="133">
      <calculatedColumnFormula>'[2]RawCompil CB September 2019'!E2</calculatedColumnFormula>
    </tableColumn>
    <tableColumn id="5" name="BE" dataDxfId="132">
      <calculatedColumnFormula>'[2]RawCompil CB September 2019'!E30</calculatedColumnFormula>
    </tableColumn>
    <tableColumn id="6" name="BG" dataDxfId="131">
      <calculatedColumnFormula>'[2]RawCompil CB September 2019'!E58</calculatedColumnFormula>
    </tableColumn>
    <tableColumn id="7" name="HR" dataDxfId="130">
      <calculatedColumnFormula>'[2]RawCompil CB September 2019'!E86</calculatedColumnFormula>
    </tableColumn>
    <tableColumn id="8" name="CY" dataDxfId="129"/>
    <tableColumn id="9" name="CZ" dataDxfId="128">
      <calculatedColumnFormula>'[2]RawCompil CB September 2019'!E142</calculatedColumnFormula>
    </tableColumn>
    <tableColumn id="10" name="DK" dataDxfId="127">
      <calculatedColumnFormula>'[2]RawCompil CB September 2019'!E170</calculatedColumnFormula>
    </tableColumn>
    <tableColumn id="11" name="EE" dataDxfId="126">
      <calculatedColumnFormula>'[2]RawCompil CB September 2019'!E198</calculatedColumnFormula>
    </tableColumn>
    <tableColumn id="12" name="FI" dataDxfId="125">
      <calculatedColumnFormula>'[2]RawCompil CB September 2019'!E226</calculatedColumnFormula>
    </tableColumn>
    <tableColumn id="13" name="FR" dataDxfId="124">
      <calculatedColumnFormula>'[2]RawCompil CB September 2019'!E254</calculatedColumnFormula>
    </tableColumn>
    <tableColumn id="14" name="DE" dataDxfId="123">
      <calculatedColumnFormula>'[2]RawCompil CB September 2019'!E282</calculatedColumnFormula>
    </tableColumn>
    <tableColumn id="15" name="GR" dataDxfId="122">
      <calculatedColumnFormula>'[2]RawCompil CB September 2019'!E310</calculatedColumnFormula>
    </tableColumn>
    <tableColumn id="16" name="HU" dataDxfId="121">
      <calculatedColumnFormula>'[2]RawCompil CB September 2019'!E338</calculatedColumnFormula>
    </tableColumn>
    <tableColumn id="17" name="IS" dataDxfId="120">
      <calculatedColumnFormula>'[2]RawCompil CB September 2019'!E366</calculatedColumnFormula>
    </tableColumn>
    <tableColumn id="18" name="IE" dataDxfId="119">
      <calculatedColumnFormula>'[2]RawCompil CB September 2019'!E394</calculatedColumnFormula>
    </tableColumn>
    <tableColumn id="19" name="IT" dataDxfId="118">
      <calculatedColumnFormula>'[2]RawCompil CB September 2019'!E422</calculatedColumnFormula>
    </tableColumn>
    <tableColumn id="20" name="LV" dataDxfId="117">
      <calculatedColumnFormula>'[2]RawCompil CB September 2019'!E451</calculatedColumnFormula>
    </tableColumn>
    <tableColumn id="21" name="LT" dataDxfId="116">
      <calculatedColumnFormula>'[2]RawCompil CB September 2019'!E479</calculatedColumnFormula>
    </tableColumn>
    <tableColumn id="22" name="LU" dataDxfId="115">
      <calculatedColumnFormula>'[2]RawCompil CB September 2019'!E507</calculatedColumnFormula>
    </tableColumn>
    <tableColumn id="23" name="MT" dataDxfId="114">
      <calculatedColumnFormula>'[2]RawCompil CB September 2019'!E535</calculatedColumnFormula>
    </tableColumn>
    <tableColumn id="24" name="NL" dataDxfId="113">
      <calculatedColumnFormula>'[2]RawCompil CB September 2019'!E563</calculatedColumnFormula>
    </tableColumn>
    <tableColumn id="25" name="NO" dataDxfId="112">
      <calculatedColumnFormula>'[2]RawCompil CB September 2019'!E591</calculatedColumnFormula>
    </tableColumn>
    <tableColumn id="26" name="PO" dataDxfId="111">
      <calculatedColumnFormula>'[2]RawCompil CB September 2019'!E619</calculatedColumnFormula>
    </tableColumn>
    <tableColumn id="27" name="PT" dataDxfId="110">
      <calculatedColumnFormula>'[2]RawCompil CB September 2019'!E647</calculatedColumnFormula>
    </tableColumn>
    <tableColumn id="28" name="RO" dataDxfId="109">
      <calculatedColumnFormula>'[2]RawCompil CB September 2019'!E675</calculatedColumnFormula>
    </tableColumn>
    <tableColumn id="29" name="SK" dataDxfId="108">
      <calculatedColumnFormula>'[2]RawCompil CB September 2019'!E703</calculatedColumnFormula>
    </tableColumn>
    <tableColumn id="30" name="SI" dataDxfId="107">
      <calculatedColumnFormula>'[2]RawCompil CB September 2019'!E731</calculatedColumnFormula>
    </tableColumn>
    <tableColumn id="31" name="ES" dataDxfId="106">
      <calculatedColumnFormula>'[2]RawCompil CB September 2019'!E759</calculatedColumnFormula>
    </tableColumn>
    <tableColumn id="32" name="SE" dataDxfId="105">
      <calculatedColumnFormula>'[2]RawCompil CB September 2019'!E787</calculatedColumnFormula>
    </tableColumn>
    <tableColumn id="33" name="UK" dataDxfId="104">
      <calculatedColumnFormula>'[2]RawCompil CB September 2019'!E815</calculatedColumnFormula>
    </tableColumn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5" name="Table146" displayName="Table146" ref="B32:AH56" totalsRowShown="0" headerRowDxfId="103" tableBorderDxfId="102">
  <autoFilter ref="B32:AH56"/>
  <tableColumns count="33">
    <tableColumn id="1" name="Category" dataDxfId="101"/>
    <tableColumn id="2" name="Product Group" dataDxfId="100"/>
    <tableColumn id="3" name="Product Group Code " dataDxfId="99"/>
    <tableColumn id="4" name="AT" dataDxfId="98">
      <calculatedColumnFormula>'[2]RawCompil CB September 2019'!F2</calculatedColumnFormula>
    </tableColumn>
    <tableColumn id="5" name="BE" dataDxfId="97">
      <calculatedColumnFormula>'[2]RawCompil CB September 2019'!F30</calculatedColumnFormula>
    </tableColumn>
    <tableColumn id="6" name="BG" dataDxfId="96">
      <calculatedColumnFormula>'[2]RawCompil CB September 2019'!F58</calculatedColumnFormula>
    </tableColumn>
    <tableColumn id="7" name="HR" dataDxfId="95">
      <calculatedColumnFormula>'[2]RawCompil CB September 2019'!F86</calculatedColumnFormula>
    </tableColumn>
    <tableColumn id="8" name="CY" dataDxfId="94">
      <calculatedColumnFormula>'[2]RawCompil CB September 2019'!F114</calculatedColumnFormula>
    </tableColumn>
    <tableColumn id="9" name="CZ" dataDxfId="93">
      <calculatedColumnFormula>'[2]RawCompil CB September 2019'!F142</calculatedColumnFormula>
    </tableColumn>
    <tableColumn id="10" name="DK" dataDxfId="92">
      <calculatedColumnFormula>'[2]RawCompil CB September 2019'!F170</calculatedColumnFormula>
    </tableColumn>
    <tableColumn id="11" name="EE" dataDxfId="91">
      <calculatedColumnFormula>'[2]RawCompil CB September 2019'!F198</calculatedColumnFormula>
    </tableColumn>
    <tableColumn id="12" name="FI" dataDxfId="90">
      <calculatedColumnFormula>'[2]RawCompil CB September 2019'!F226</calculatedColumnFormula>
    </tableColumn>
    <tableColumn id="13" name="FR" dataDxfId="89">
      <calculatedColumnFormula>'[2]RawCompil CB September 2019'!F254</calculatedColumnFormula>
    </tableColumn>
    <tableColumn id="14" name="DE" dataDxfId="88">
      <calculatedColumnFormula>'[2]RawCompil CB September 2019'!F282</calculatedColumnFormula>
    </tableColumn>
    <tableColumn id="15" name="GR" dataDxfId="87">
      <calculatedColumnFormula>'[2]RawCompil CB September 2019'!F310</calculatedColumnFormula>
    </tableColumn>
    <tableColumn id="16" name="HU" dataDxfId="86">
      <calculatedColumnFormula>'[2]RawCompil CB September 2019'!F338</calculatedColumnFormula>
    </tableColumn>
    <tableColumn id="17" name="IS" dataDxfId="85">
      <calculatedColumnFormula>'[2]RawCompil CB September 2019'!F366</calculatedColumnFormula>
    </tableColumn>
    <tableColumn id="18" name="IE" dataDxfId="84">
      <calculatedColumnFormula>'[2]RawCompil CB September 2019'!F394</calculatedColumnFormula>
    </tableColumn>
    <tableColumn id="19" name="IT" dataDxfId="83">
      <calculatedColumnFormula>'[2]RawCompil CB September 2019'!F422</calculatedColumnFormula>
    </tableColumn>
    <tableColumn id="20" name="LV" dataDxfId="82"/>
    <tableColumn id="21" name="LT" dataDxfId="81">
      <calculatedColumnFormula>'[2]RawCompil CB September 2019'!F479</calculatedColumnFormula>
    </tableColumn>
    <tableColumn id="22" name="LU" dataDxfId="80">
      <calculatedColumnFormula>'[2]RawCompil CB September 2019'!F507</calculatedColumnFormula>
    </tableColumn>
    <tableColumn id="23" name="MT" dataDxfId="79">
      <calculatedColumnFormula>'[2]RawCompil CB September 2019'!F535</calculatedColumnFormula>
    </tableColumn>
    <tableColumn id="24" name="NL" dataDxfId="78">
      <calculatedColumnFormula>'[2]RawCompil CB September 2019'!F563</calculatedColumnFormula>
    </tableColumn>
    <tableColumn id="25" name="NO" dataDxfId="77">
      <calculatedColumnFormula>'[2]RawCompil CB September 2019'!F591</calculatedColumnFormula>
    </tableColumn>
    <tableColumn id="26" name="PO" dataDxfId="76">
      <calculatedColumnFormula>'[2]RawCompil CB September 2019'!F619</calculatedColumnFormula>
    </tableColumn>
    <tableColumn id="27" name="PT" dataDxfId="75">
      <calculatedColumnFormula>'[2]RawCompil CB September 2019'!F647</calculatedColumnFormula>
    </tableColumn>
    <tableColumn id="28" name="RO" dataDxfId="74">
      <calculatedColumnFormula>'[2]RawCompil CB September 2019'!F675</calculatedColumnFormula>
    </tableColumn>
    <tableColumn id="29" name="SK" dataDxfId="73">
      <calculatedColumnFormula>'[2]RawCompil CB September 2019'!F703</calculatedColumnFormula>
    </tableColumn>
    <tableColumn id="30" name="SI" dataDxfId="72">
      <calculatedColumnFormula>'[2]RawCompil CB September 2019'!F731</calculatedColumnFormula>
    </tableColumn>
    <tableColumn id="31" name="ES" dataDxfId="71">
      <calculatedColumnFormula>'[2]RawCompil CB September 2019'!F759</calculatedColumnFormula>
    </tableColumn>
    <tableColumn id="32" name="SE" dataDxfId="70">
      <calculatedColumnFormula>'[2]RawCompil CB September 2019'!F787</calculatedColumnFormula>
    </tableColumn>
    <tableColumn id="33" name="UK" dataDxfId="69">
      <calculatedColumnFormula>'[2]RawCompil CB September 2019'!F815</calculatedColumnFormula>
    </tableColumn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13" name="Table13" displayName="Table13" ref="B3:AH27" totalsRowShown="0" headerRowDxfId="68" tableBorderDxfId="67">
  <autoFilter ref="B3:AH27"/>
  <tableColumns count="33">
    <tableColumn id="1" name="Category" dataDxfId="66"/>
    <tableColumn id="2" name="Product Group" dataDxfId="65"/>
    <tableColumn id="3" name="Product Group Code " dataDxfId="64"/>
    <tableColumn id="4" name="AT">
      <calculatedColumnFormula>'1 RawCompil CB March 2020'!#REF!</calculatedColumnFormula>
    </tableColumn>
    <tableColumn id="5" name="BE" dataDxfId="63">
      <calculatedColumnFormula>'1 RawCompil CB March 2020'!#REF!</calculatedColumnFormula>
    </tableColumn>
    <tableColumn id="6" name="BG" dataDxfId="62">
      <calculatedColumnFormula>'1 RawCompil CB March 2020'!#REF!</calculatedColumnFormula>
    </tableColumn>
    <tableColumn id="7" name="HR" dataDxfId="61">
      <calculatedColumnFormula>'1 RawCompil CB March 2020'!#REF!</calculatedColumnFormula>
    </tableColumn>
    <tableColumn id="8" name="CY" dataDxfId="60">
      <calculatedColumnFormula>'1 RawCompil CB March 2020'!#REF!</calculatedColumnFormula>
    </tableColumn>
    <tableColumn id="9" name="CZ" dataDxfId="59">
      <calculatedColumnFormula>'1 RawCompil CB March 2020'!#REF!</calculatedColumnFormula>
    </tableColumn>
    <tableColumn id="10" name="DK" dataDxfId="58">
      <calculatedColumnFormula>'1 RawCompil CB March 2020'!#REF!</calculatedColumnFormula>
    </tableColumn>
    <tableColumn id="11" name="EE" dataDxfId="57">
      <calculatedColumnFormula>'1 RawCompil CB March 2020'!#REF!</calculatedColumnFormula>
    </tableColumn>
    <tableColumn id="12" name="FI" dataDxfId="56">
      <calculatedColumnFormula>'1 RawCompil CB March 2020'!#REF!</calculatedColumnFormula>
    </tableColumn>
    <tableColumn id="13" name="FR" dataDxfId="55">
      <calculatedColumnFormula>'1 RawCompil CB March 2020'!#REF!</calculatedColumnFormula>
    </tableColumn>
    <tableColumn id="14" name="DE" dataDxfId="54">
      <calculatedColumnFormula>'1 RawCompil CB March 2020'!#REF!</calculatedColumnFormula>
    </tableColumn>
    <tableColumn id="15" name="GR" dataDxfId="53">
      <calculatedColumnFormula>'1 RawCompil CB March 2020'!#REF!</calculatedColumnFormula>
    </tableColumn>
    <tableColumn id="16" name="HU" dataDxfId="52">
      <calculatedColumnFormula>'1 RawCompil CB March 2020'!#REF!</calculatedColumnFormula>
    </tableColumn>
    <tableColumn id="17" name="IS" dataDxfId="51">
      <calculatedColumnFormula>'1 RawCompil CB March 2020'!#REF!</calculatedColumnFormula>
    </tableColumn>
    <tableColumn id="18" name="IE" dataDxfId="50">
      <calculatedColumnFormula>'1 RawCompil CB March 2020'!#REF!</calculatedColumnFormula>
    </tableColumn>
    <tableColumn id="19" name="IT" dataDxfId="49">
      <calculatedColumnFormula>'1 RawCompil CB March 2020'!#REF!</calculatedColumnFormula>
    </tableColumn>
    <tableColumn id="20" name="LV" dataDxfId="48">
      <calculatedColumnFormula>'1 RawCompil CB March 2020'!#REF!</calculatedColumnFormula>
    </tableColumn>
    <tableColumn id="21" name="LT" dataDxfId="47">
      <calculatedColumnFormula>'1 RawCompil CB March 2020'!#REF!</calculatedColumnFormula>
    </tableColumn>
    <tableColumn id="22" name="LU" dataDxfId="46">
      <calculatedColumnFormula>'1 RawCompil CB March 2020'!#REF!</calculatedColumnFormula>
    </tableColumn>
    <tableColumn id="23" name="MT" dataDxfId="45">
      <calculatedColumnFormula>'1 RawCompil CB March 2020'!#REF!</calculatedColumnFormula>
    </tableColumn>
    <tableColumn id="24" name="NL" dataDxfId="44">
      <calculatedColumnFormula>'1 RawCompil CB March 2020'!#REF!</calculatedColumnFormula>
    </tableColumn>
    <tableColumn id="25" name="NO" dataDxfId="43">
      <calculatedColumnFormula>'1 RawCompil CB March 2020'!#REF!</calculatedColumnFormula>
    </tableColumn>
    <tableColumn id="26" name="PO" dataDxfId="42">
      <calculatedColumnFormula>'1 RawCompil CB March 2020'!#REF!</calculatedColumnFormula>
    </tableColumn>
    <tableColumn id="27" name="PT" dataDxfId="41">
      <calculatedColumnFormula>'1 RawCompil CB March 2020'!#REF!</calculatedColumnFormula>
    </tableColumn>
    <tableColumn id="28" name="RO" dataDxfId="40">
      <calculatedColumnFormula>'1 RawCompil CB March 2020'!#REF!</calculatedColumnFormula>
    </tableColumn>
    <tableColumn id="29" name="SK" dataDxfId="39">
      <calculatedColumnFormula>'1 RawCompil CB March 2020'!#REF!</calculatedColumnFormula>
    </tableColumn>
    <tableColumn id="30" name="SI" dataDxfId="38">
      <calculatedColumnFormula>'1 RawCompil CB March 2020'!#REF!</calculatedColumnFormula>
    </tableColumn>
    <tableColumn id="31" name="ES" dataDxfId="37">
      <calculatedColumnFormula>'1 RawCompil CB March 2020'!E3</calculatedColumnFormula>
    </tableColumn>
    <tableColumn id="32" name="SE" dataDxfId="36">
      <calculatedColumnFormula>'1 RawCompil CB March 2020'!#REF!</calculatedColumnFormula>
    </tableColumn>
    <tableColumn id="33" name="UK" dataDxfId="35">
      <calculatedColumnFormula>'1 RawCompil CB March 2020'!#REF!</calculatedColumnFormula>
    </tableColumn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14" name="Table14" displayName="Table14" ref="B32:AH56" totalsRowShown="0" headerRowDxfId="34" tableBorderDxfId="33">
  <autoFilter ref="B32:AH56"/>
  <tableColumns count="33">
    <tableColumn id="1" name="Category" dataDxfId="32"/>
    <tableColumn id="2" name="Product Group" dataDxfId="31"/>
    <tableColumn id="3" name="Product Group Code " dataDxfId="30"/>
    <tableColumn id="4" name="AT" dataDxfId="29">
      <calculatedColumnFormula>'1 RawCompil CB March 2020'!#REF!</calculatedColumnFormula>
    </tableColumn>
    <tableColumn id="5" name="BE" dataDxfId="28">
      <calculatedColumnFormula>'1 RawCompil CB March 2020'!#REF!</calculatedColumnFormula>
    </tableColumn>
    <tableColumn id="6" name="BG" dataDxfId="27">
      <calculatedColumnFormula>'1 RawCompil CB March 2020'!#REF!</calculatedColumnFormula>
    </tableColumn>
    <tableColumn id="7" name="HR" dataDxfId="26">
      <calculatedColumnFormula>'1 RawCompil CB March 2020'!#REF!</calculatedColumnFormula>
    </tableColumn>
    <tableColumn id="8" name="CY" dataDxfId="25">
      <calculatedColumnFormula>'1 RawCompil CB March 2020'!#REF!</calculatedColumnFormula>
    </tableColumn>
    <tableColumn id="9" name="CZ" dataDxfId="24">
      <calculatedColumnFormula>'1 RawCompil CB March 2020'!#REF!</calculatedColumnFormula>
    </tableColumn>
    <tableColumn id="10" name="DK" dataDxfId="23">
      <calculatedColumnFormula>'1 RawCompil CB March 2020'!#REF!</calculatedColumnFormula>
    </tableColumn>
    <tableColumn id="11" name="EE" dataDxfId="22">
      <calculatedColumnFormula>'1 RawCompil CB March 2020'!#REF!</calculatedColumnFormula>
    </tableColumn>
    <tableColumn id="12" name="FI" dataDxfId="21">
      <calculatedColumnFormula>'1 RawCompil CB March 2020'!#REF!</calculatedColumnFormula>
    </tableColumn>
    <tableColumn id="13" name="FR" dataDxfId="20">
      <calculatedColumnFormula>'1 RawCompil CB March 2020'!#REF!</calculatedColumnFormula>
    </tableColumn>
    <tableColumn id="14" name="DE" dataDxfId="19">
      <calculatedColumnFormula>'1 RawCompil CB March 2020'!#REF!</calculatedColumnFormula>
    </tableColumn>
    <tableColumn id="15" name="GR" dataDxfId="18">
      <calculatedColumnFormula>'1 RawCompil CB March 2020'!#REF!</calculatedColumnFormula>
    </tableColumn>
    <tableColumn id="16" name="HU" dataDxfId="17">
      <calculatedColumnFormula>'1 RawCompil CB March 2020'!#REF!</calculatedColumnFormula>
    </tableColumn>
    <tableColumn id="17" name="IS" dataDxfId="16">
      <calculatedColumnFormula>'1 RawCompil CB March 2020'!#REF!</calculatedColumnFormula>
    </tableColumn>
    <tableColumn id="18" name="IE" dataDxfId="15">
      <calculatedColumnFormula>'1 RawCompil CB March 2020'!#REF!</calculatedColumnFormula>
    </tableColumn>
    <tableColumn id="19" name="IT" dataDxfId="14">
      <calculatedColumnFormula>'1 RawCompil CB March 2020'!#REF!</calculatedColumnFormula>
    </tableColumn>
    <tableColumn id="20" name="LV" dataDxfId="13">
      <calculatedColumnFormula>'1 RawCompil CB March 2020'!#REF!</calculatedColumnFormula>
    </tableColumn>
    <tableColumn id="21" name="LT" dataDxfId="12">
      <calculatedColumnFormula>'1 RawCompil CB March 2020'!#REF!</calculatedColumnFormula>
    </tableColumn>
    <tableColumn id="22" name="LU" dataDxfId="11">
      <calculatedColumnFormula>'1 RawCompil CB March 2020'!#REF!</calculatedColumnFormula>
    </tableColumn>
    <tableColumn id="23" name="MT" dataDxfId="10">
      <calculatedColumnFormula>'1 RawCompil CB March 2020'!#REF!</calculatedColumnFormula>
    </tableColumn>
    <tableColumn id="24" name="NL" dataDxfId="9">
      <calculatedColumnFormula>'1 RawCompil CB March 2020'!#REF!</calculatedColumnFormula>
    </tableColumn>
    <tableColumn id="25" name="NO" dataDxfId="8">
      <calculatedColumnFormula>'1 RawCompil CB March 2020'!#REF!</calculatedColumnFormula>
    </tableColumn>
    <tableColumn id="26" name="PO" dataDxfId="7">
      <calculatedColumnFormula>'1 RawCompil CB March 2020'!#REF!</calculatedColumnFormula>
    </tableColumn>
    <tableColumn id="27" name="PT" dataDxfId="6">
      <calculatedColumnFormula>'1 RawCompil CB March 2020'!#REF!</calculatedColumnFormula>
    </tableColumn>
    <tableColumn id="28" name="RO" dataDxfId="5">
      <calculatedColumnFormula>'1 RawCompil CB March 2020'!#REF!</calculatedColumnFormula>
    </tableColumn>
    <tableColumn id="29" name="SK" dataDxfId="4">
      <calculatedColumnFormula>'1 RawCompil CB March 2020'!#REF!</calculatedColumnFormula>
    </tableColumn>
    <tableColumn id="30" name="SI" dataDxfId="3">
      <calculatedColumnFormula>'1 RawCompil CB March 2020'!#REF!</calculatedColumnFormula>
    </tableColumn>
    <tableColumn id="31" name="ES" dataDxfId="2">
      <calculatedColumnFormula>'1 RawCompil CB March 2020'!F3</calculatedColumnFormula>
    </tableColumn>
    <tableColumn id="32" name="SE" dataDxfId="1">
      <calculatedColumnFormula>'1 RawCompil CB March 2020'!#REF!</calculatedColumnFormula>
    </tableColumn>
    <tableColumn id="33" name="UK" dataDxfId="0">
      <calculatedColumnFormula>'1 RawCompil CB March 2020'!#REF!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ur-lex.europa.eu/legal-content/EN/TXT/?uri=CELEX:32011D0333" TargetMode="External"/><Relationship Id="rId2" Type="http://schemas.openxmlformats.org/officeDocument/2006/relationships/hyperlink" Target="http://eur-lex.europa.eu/legal-content/EN/TXT/?uri=CELEX:32009D0568(01)" TargetMode="External"/><Relationship Id="rId1" Type="http://schemas.openxmlformats.org/officeDocument/2006/relationships/hyperlink" Target="http://eur-lex.europa.eu/legal-content/EN/TXT/?uri=uriserv:OJ.L_.2017.028.01.0009.01.ENG&amp;toc=OJ:L:2017:028:TOC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c.europa.eu/environment/ecolabel/products-groups-and-criteria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infer.com/" TargetMode="External"/><Relationship Id="rId13" Type="http://schemas.openxmlformats.org/officeDocument/2006/relationships/hyperlink" Target="mailto:ofamiliar@euroquimica.es" TargetMode="External"/><Relationship Id="rId18" Type="http://schemas.openxmlformats.org/officeDocument/2006/relationships/hyperlink" Target="mailto:dpto_tecnico@jafep.com" TargetMode="External"/><Relationship Id="rId3" Type="http://schemas.openxmlformats.org/officeDocument/2006/relationships/hyperlink" Target="http://www.euroquimica.es/" TargetMode="External"/><Relationship Id="rId21" Type="http://schemas.openxmlformats.org/officeDocument/2006/relationships/hyperlink" Target="http://www.fayman.es/" TargetMode="External"/><Relationship Id="rId7" Type="http://schemas.openxmlformats.org/officeDocument/2006/relationships/hyperlink" Target="http://www.vinfer.com/" TargetMode="External"/><Relationship Id="rId12" Type="http://schemas.openxmlformats.org/officeDocument/2006/relationships/hyperlink" Target="mailto:agarcia@fayman.es" TargetMode="External"/><Relationship Id="rId17" Type="http://schemas.openxmlformats.org/officeDocument/2006/relationships/hyperlink" Target="mailto:calidad@pinturas-macy.com" TargetMode="External"/><Relationship Id="rId2" Type="http://schemas.openxmlformats.org/officeDocument/2006/relationships/hyperlink" Target="http://www.euroquimica.es/" TargetMode="External"/><Relationship Id="rId16" Type="http://schemas.openxmlformats.org/officeDocument/2006/relationships/hyperlink" Target="mailto:macy2@pinturas-macy.com" TargetMode="External"/><Relationship Id="rId20" Type="http://schemas.openxmlformats.org/officeDocument/2006/relationships/hyperlink" Target="mailto:dpto_tecnico@jafep.com" TargetMode="External"/><Relationship Id="rId1" Type="http://schemas.openxmlformats.org/officeDocument/2006/relationships/hyperlink" Target="http://www.euroquimica.es/" TargetMode="External"/><Relationship Id="rId6" Type="http://schemas.openxmlformats.org/officeDocument/2006/relationships/hyperlink" Target="http://www.vinfer.com/" TargetMode="External"/><Relationship Id="rId11" Type="http://schemas.openxmlformats.org/officeDocument/2006/relationships/hyperlink" Target="https://www.jafep.com/productos/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://www.vinfer.com/" TargetMode="External"/><Relationship Id="rId15" Type="http://schemas.openxmlformats.org/officeDocument/2006/relationships/hyperlink" Target="mailto:lisma@manipuladoslisma.es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www.decolor.com/" TargetMode="External"/><Relationship Id="rId19" Type="http://schemas.openxmlformats.org/officeDocument/2006/relationships/hyperlink" Target="mailto:jafep@jafep.com" TargetMode="External"/><Relationship Id="rId4" Type="http://schemas.openxmlformats.org/officeDocument/2006/relationships/hyperlink" Target="http://www.vinfer.com/" TargetMode="External"/><Relationship Id="rId9" Type="http://schemas.openxmlformats.org/officeDocument/2006/relationships/hyperlink" Target="https://www.pinturasrodafuerte.com/" TargetMode="External"/><Relationship Id="rId14" Type="http://schemas.openxmlformats.org/officeDocument/2006/relationships/hyperlink" Target="mailto:VINFER@VINFER.COM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eur-lex.europa.eu/legal-content/EN/TXT/?uri=uriserv:OJ.L_.2017.028.01.0009.01.ENG&amp;toc=OJ:L:2017:028:TOC" TargetMode="External"/><Relationship Id="rId3" Type="http://schemas.openxmlformats.org/officeDocument/2006/relationships/hyperlink" Target="http://eur-lex.europa.eu/legal-content/EN/TXT/?uri=CELEX:32009D0568(01)" TargetMode="External"/><Relationship Id="rId7" Type="http://schemas.openxmlformats.org/officeDocument/2006/relationships/hyperlink" Target="http://eur-lex.europa.eu/legal-content/EN/TXT/?uri=CELEX:32009D0568(01)" TargetMode="External"/><Relationship Id="rId2" Type="http://schemas.openxmlformats.org/officeDocument/2006/relationships/hyperlink" Target="http://eur-lex.europa.eu/legal-content/EN/TXT/?uri=CELEX:32011D0333" TargetMode="External"/><Relationship Id="rId1" Type="http://schemas.openxmlformats.org/officeDocument/2006/relationships/hyperlink" Target="http://ec.europa.eu/environment/ecolabel/products-groups-and-criteria.html" TargetMode="External"/><Relationship Id="rId6" Type="http://schemas.openxmlformats.org/officeDocument/2006/relationships/hyperlink" Target="http://eur-lex.europa.eu/legal-content/EN/TXT/?uri=CELEX:32011D0333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://ec.europa.eu/environment/ecolabel/products-groups-and-criteria.html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://eur-lex.europa.eu/legal-content/EN/TXT/?uri=uriserv:OJ.L_.2017.028.01.0009.01.ENG&amp;toc=OJ:L:2017:028:TOC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eur-lex.europa.eu/legal-content/EN/TXT/?uri=uriserv:OJ.L_.2017.028.01.0009.01.ENG&amp;toc=OJ:L:2017:028:TOC" TargetMode="External"/><Relationship Id="rId3" Type="http://schemas.openxmlformats.org/officeDocument/2006/relationships/hyperlink" Target="http://eur-lex.europa.eu/legal-content/EN/TXT/?uri=CELEX:32009D0568(01)" TargetMode="External"/><Relationship Id="rId7" Type="http://schemas.openxmlformats.org/officeDocument/2006/relationships/hyperlink" Target="http://eur-lex.europa.eu/legal-content/EN/TXT/?uri=CELEX:32009D0568(01)" TargetMode="External"/><Relationship Id="rId2" Type="http://schemas.openxmlformats.org/officeDocument/2006/relationships/hyperlink" Target="http://eur-lex.europa.eu/legal-content/EN/TXT/?uri=CELEX:32011D0333" TargetMode="External"/><Relationship Id="rId1" Type="http://schemas.openxmlformats.org/officeDocument/2006/relationships/hyperlink" Target="http://ec.europa.eu/environment/ecolabel/products-groups-and-criteria.html" TargetMode="External"/><Relationship Id="rId6" Type="http://schemas.openxmlformats.org/officeDocument/2006/relationships/hyperlink" Target="http://eur-lex.europa.eu/legal-content/EN/TXT/?uri=CELEX:32011D0333" TargetMode="External"/><Relationship Id="rId11" Type="http://schemas.openxmlformats.org/officeDocument/2006/relationships/table" Target="../tables/table4.xml"/><Relationship Id="rId5" Type="http://schemas.openxmlformats.org/officeDocument/2006/relationships/hyperlink" Target="http://ec.europa.eu/environment/ecolabel/products-groups-and-criteria.html" TargetMode="External"/><Relationship Id="rId10" Type="http://schemas.openxmlformats.org/officeDocument/2006/relationships/table" Target="../tables/table3.xml"/><Relationship Id="rId4" Type="http://schemas.openxmlformats.org/officeDocument/2006/relationships/hyperlink" Target="http://eur-lex.europa.eu/legal-content/EN/TXT/?uri=uriserv:OJ.L_.2017.028.01.0009.01.ENG&amp;toc=OJ:L:2017:028:TOC" TargetMode="External"/><Relationship Id="rId9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zoomScale="85" zoomScaleNormal="85" workbookViewId="0">
      <selection activeCell="G3" sqref="G3:G17"/>
    </sheetView>
  </sheetViews>
  <sheetFormatPr baseColWidth="10" defaultColWidth="8.7109375" defaultRowHeight="15.75" x14ac:dyDescent="0.25"/>
  <cols>
    <col min="1" max="1" width="19.5703125" style="31" customWidth="1"/>
    <col min="2" max="2" width="25.42578125" style="31" customWidth="1"/>
    <col min="3" max="3" width="57" style="31" customWidth="1"/>
    <col min="4" max="4" width="20" style="31" customWidth="1"/>
    <col min="5" max="5" width="25.5703125" style="31" customWidth="1"/>
    <col min="6" max="6" width="35.5703125" style="31" customWidth="1"/>
    <col min="7" max="7" width="61.140625" style="31" customWidth="1"/>
    <col min="8" max="16384" width="8.7109375" style="31"/>
  </cols>
  <sheetData>
    <row r="2" spans="1:7" ht="31.5" x14ac:dyDescent="0.25">
      <c r="A2" s="32" t="s">
        <v>0</v>
      </c>
      <c r="B2" s="33" t="s">
        <v>1</v>
      </c>
      <c r="C2" s="32" t="s">
        <v>2</v>
      </c>
      <c r="D2" s="33" t="s">
        <v>98</v>
      </c>
      <c r="E2" s="33" t="s">
        <v>105</v>
      </c>
      <c r="F2" s="33" t="s">
        <v>106</v>
      </c>
      <c r="G2" s="33" t="s">
        <v>3</v>
      </c>
    </row>
    <row r="3" spans="1:7" ht="14.25" customHeight="1" x14ac:dyDescent="0.25">
      <c r="A3" s="91" t="s">
        <v>39</v>
      </c>
      <c r="B3" s="92" t="s">
        <v>4</v>
      </c>
      <c r="C3" s="34" t="s">
        <v>5</v>
      </c>
      <c r="D3" s="35" t="s">
        <v>75</v>
      </c>
      <c r="G3" s="36"/>
    </row>
    <row r="4" spans="1:7" ht="14.45" customHeight="1" x14ac:dyDescent="0.25">
      <c r="A4" s="91"/>
      <c r="B4" s="92"/>
      <c r="C4" s="34" t="s">
        <v>6</v>
      </c>
      <c r="D4" s="35" t="s">
        <v>76</v>
      </c>
      <c r="G4" s="36"/>
    </row>
    <row r="5" spans="1:7" ht="14.45" customHeight="1" x14ac:dyDescent="0.25">
      <c r="A5" s="91"/>
      <c r="B5" s="92" t="s">
        <v>7</v>
      </c>
      <c r="C5" s="34" t="s">
        <v>8</v>
      </c>
      <c r="D5" s="35" t="s">
        <v>77</v>
      </c>
      <c r="F5" s="31">
        <v>11</v>
      </c>
      <c r="G5" s="42"/>
    </row>
    <row r="6" spans="1:7" ht="14.45" customHeight="1" x14ac:dyDescent="0.25">
      <c r="A6" s="91"/>
      <c r="B6" s="92"/>
      <c r="C6" s="34" t="s">
        <v>108</v>
      </c>
      <c r="D6" s="35" t="s">
        <v>78</v>
      </c>
      <c r="G6" s="36"/>
    </row>
    <row r="7" spans="1:7" ht="14.45" customHeight="1" x14ac:dyDescent="0.25">
      <c r="A7" s="91"/>
      <c r="B7" s="92"/>
      <c r="C7" s="34" t="s">
        <v>111</v>
      </c>
      <c r="D7" s="35" t="s">
        <v>79</v>
      </c>
      <c r="G7" s="36"/>
    </row>
    <row r="8" spans="1:7" ht="14.45" customHeight="1" x14ac:dyDescent="0.25">
      <c r="A8" s="91"/>
      <c r="B8" s="92"/>
      <c r="C8" s="34" t="s">
        <v>11</v>
      </c>
      <c r="D8" s="35" t="s">
        <v>80</v>
      </c>
      <c r="F8" s="31">
        <v>2</v>
      </c>
      <c r="G8" s="42"/>
    </row>
    <row r="9" spans="1:7" ht="14.45" customHeight="1" x14ac:dyDescent="0.25">
      <c r="A9" s="91"/>
      <c r="B9" s="92"/>
      <c r="C9" s="34" t="s">
        <v>12</v>
      </c>
      <c r="D9" s="35" t="s">
        <v>81</v>
      </c>
      <c r="F9" s="31">
        <v>1</v>
      </c>
      <c r="G9" s="42"/>
    </row>
    <row r="10" spans="1:7" ht="14.45" customHeight="1" x14ac:dyDescent="0.25">
      <c r="A10" s="91"/>
      <c r="B10" s="92"/>
      <c r="C10" s="34" t="s">
        <v>13</v>
      </c>
      <c r="D10" s="35" t="s">
        <v>82</v>
      </c>
      <c r="G10" s="36"/>
    </row>
    <row r="11" spans="1:7" ht="14.45" customHeight="1" x14ac:dyDescent="0.25">
      <c r="A11" s="91"/>
      <c r="B11" s="92"/>
      <c r="C11" s="34" t="s">
        <v>103</v>
      </c>
      <c r="D11" s="37" t="s">
        <v>100</v>
      </c>
      <c r="G11" s="36"/>
    </row>
    <row r="12" spans="1:7" ht="14.45" customHeight="1" x14ac:dyDescent="0.25">
      <c r="A12" s="91"/>
      <c r="B12" s="92" t="s">
        <v>14</v>
      </c>
      <c r="C12" s="34" t="s">
        <v>107</v>
      </c>
      <c r="D12" s="35" t="s">
        <v>83</v>
      </c>
      <c r="G12" s="36"/>
    </row>
    <row r="13" spans="1:7" ht="14.45" customHeight="1" x14ac:dyDescent="0.25">
      <c r="A13" s="91"/>
      <c r="B13" s="92"/>
      <c r="C13" s="34" t="s">
        <v>16</v>
      </c>
      <c r="D13" s="35" t="s">
        <v>84</v>
      </c>
      <c r="G13" s="36"/>
    </row>
    <row r="14" spans="1:7" ht="14.45" customHeight="1" x14ac:dyDescent="0.25">
      <c r="A14" s="91"/>
      <c r="B14" s="38" t="s">
        <v>17</v>
      </c>
      <c r="C14" s="34" t="s">
        <v>18</v>
      </c>
      <c r="D14" s="35" t="s">
        <v>85</v>
      </c>
      <c r="F14" s="31">
        <v>49</v>
      </c>
      <c r="G14" s="36"/>
    </row>
    <row r="15" spans="1:7" ht="14.45" customHeight="1" x14ac:dyDescent="0.25">
      <c r="A15" s="91"/>
      <c r="B15" s="38" t="s">
        <v>37</v>
      </c>
      <c r="C15" s="34" t="s">
        <v>19</v>
      </c>
      <c r="D15" s="35" t="s">
        <v>86</v>
      </c>
      <c r="G15" s="36"/>
    </row>
    <row r="16" spans="1:7" ht="14.45" customHeight="1" x14ac:dyDescent="0.25">
      <c r="A16" s="91"/>
      <c r="B16" s="92" t="s">
        <v>36</v>
      </c>
      <c r="C16" s="34" t="s">
        <v>31</v>
      </c>
      <c r="D16" s="35"/>
      <c r="G16" s="36"/>
    </row>
    <row r="17" spans="1:7" ht="14.45" customHeight="1" x14ac:dyDescent="0.25">
      <c r="A17" s="91"/>
      <c r="B17" s="92"/>
      <c r="C17" s="34" t="s">
        <v>20</v>
      </c>
      <c r="D17" s="35" t="s">
        <v>87</v>
      </c>
      <c r="G17" s="36"/>
    </row>
    <row r="18" spans="1:7" ht="14.45" customHeight="1" x14ac:dyDescent="0.25">
      <c r="A18" s="91"/>
      <c r="B18" s="92" t="s">
        <v>21</v>
      </c>
      <c r="C18" s="34" t="s">
        <v>33</v>
      </c>
      <c r="D18" s="35" t="s">
        <v>88</v>
      </c>
      <c r="G18" s="36"/>
    </row>
    <row r="19" spans="1:7" ht="14.45" customHeight="1" x14ac:dyDescent="0.25">
      <c r="A19" s="91"/>
      <c r="B19" s="92"/>
      <c r="C19" s="34" t="s">
        <v>112</v>
      </c>
      <c r="D19" s="35" t="s">
        <v>89</v>
      </c>
    </row>
    <row r="20" spans="1:7" ht="14.45" customHeight="1" x14ac:dyDescent="0.25">
      <c r="A20" s="91"/>
      <c r="B20" s="38" t="s">
        <v>22</v>
      </c>
      <c r="C20" s="34" t="s">
        <v>23</v>
      </c>
      <c r="D20" s="35" t="s">
        <v>90</v>
      </c>
      <c r="G20" s="36"/>
    </row>
    <row r="21" spans="1:7" ht="14.45" customHeight="1" x14ac:dyDescent="0.25">
      <c r="A21" s="91"/>
      <c r="B21" s="38" t="s">
        <v>24</v>
      </c>
      <c r="C21" s="34" t="s">
        <v>25</v>
      </c>
      <c r="D21" s="35" t="s">
        <v>91</v>
      </c>
    </row>
    <row r="22" spans="1:7" ht="14.45" customHeight="1" x14ac:dyDescent="0.25">
      <c r="A22" s="91"/>
      <c r="B22" s="92" t="s">
        <v>26</v>
      </c>
      <c r="C22" s="34" t="s">
        <v>27</v>
      </c>
      <c r="D22" s="35" t="s">
        <v>92</v>
      </c>
    </row>
    <row r="23" spans="1:7" ht="14.45" customHeight="1" x14ac:dyDescent="0.25">
      <c r="A23" s="91"/>
      <c r="B23" s="92"/>
      <c r="C23" s="34" t="s">
        <v>28</v>
      </c>
      <c r="D23" s="35" t="s">
        <v>93</v>
      </c>
    </row>
    <row r="24" spans="1:7" ht="14.45" customHeight="1" x14ac:dyDescent="0.25">
      <c r="A24" s="91"/>
      <c r="B24" s="92"/>
      <c r="C24" s="34" t="s">
        <v>109</v>
      </c>
      <c r="D24" s="35" t="s">
        <v>94</v>
      </c>
    </row>
    <row r="25" spans="1:7" ht="14.45" customHeight="1" x14ac:dyDescent="0.25">
      <c r="A25" s="91"/>
      <c r="B25" s="92"/>
      <c r="C25" s="34" t="s">
        <v>110</v>
      </c>
      <c r="D25" s="35" t="s">
        <v>95</v>
      </c>
      <c r="F25" s="31">
        <v>35</v>
      </c>
    </row>
    <row r="26" spans="1:7" ht="39.950000000000003" customHeight="1" x14ac:dyDescent="0.25">
      <c r="A26" s="91"/>
      <c r="B26" s="38" t="s">
        <v>34</v>
      </c>
      <c r="C26" s="34" t="s">
        <v>35</v>
      </c>
      <c r="D26" s="35" t="s">
        <v>96</v>
      </c>
    </row>
    <row r="27" spans="1:7" x14ac:dyDescent="0.25">
      <c r="A27" s="90" t="s">
        <v>38</v>
      </c>
      <c r="B27" s="90"/>
      <c r="C27" s="90"/>
      <c r="D27" s="39"/>
      <c r="E27" s="40">
        <f>SUM(E3:E26)</f>
        <v>0</v>
      </c>
      <c r="F27" s="40">
        <f>SUM(F3:F26)</f>
        <v>98</v>
      </c>
      <c r="G27" s="41"/>
    </row>
  </sheetData>
  <mergeCells count="8">
    <mergeCell ref="A27:C27"/>
    <mergeCell ref="A3:A26"/>
    <mergeCell ref="B3:B4"/>
    <mergeCell ref="B12:B13"/>
    <mergeCell ref="B16:B17"/>
    <mergeCell ref="B18:B19"/>
    <mergeCell ref="B22:B25"/>
    <mergeCell ref="B5:B11"/>
  </mergeCells>
  <hyperlinks>
    <hyperlink ref="D26" r:id="rId1" display="2017/175/EC"/>
    <hyperlink ref="D25" r:id="rId2" display="2009/568/EC"/>
    <hyperlink ref="D24" r:id="rId3" display="2011/333/EU "/>
    <hyperlink ref="D22" r:id="rId4" display="2014/256/EU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7"/>
  <sheetViews>
    <sheetView tabSelected="1" workbookViewId="0">
      <selection activeCell="D61" sqref="D61"/>
    </sheetView>
  </sheetViews>
  <sheetFormatPr baseColWidth="10" defaultRowHeight="15" x14ac:dyDescent="0.25"/>
  <cols>
    <col min="1" max="1" width="34" customWidth="1"/>
    <col min="2" max="2" width="31.140625" bestFit="1" customWidth="1"/>
    <col min="3" max="3" width="42.85546875" customWidth="1"/>
    <col min="4" max="4" width="17.5703125" customWidth="1"/>
    <col min="5" max="5" width="18.42578125" customWidth="1"/>
    <col min="6" max="6" width="46.28515625" customWidth="1"/>
    <col min="7" max="7" width="20.7109375" customWidth="1"/>
    <col min="8" max="8" width="11.5703125" customWidth="1"/>
    <col min="9" max="9" width="31.140625" bestFit="1" customWidth="1"/>
    <col min="10" max="10" width="20.85546875" customWidth="1"/>
    <col min="11" max="11" width="19.28515625" customWidth="1"/>
    <col min="12" max="12" width="38.140625" customWidth="1"/>
    <col min="13" max="13" width="33.140625" customWidth="1"/>
    <col min="14" max="14" width="14" customWidth="1"/>
    <col min="15" max="15" width="26.7109375" customWidth="1"/>
  </cols>
  <sheetData>
    <row r="1" spans="1:15" ht="16.5" thickTop="1" thickBot="1" x14ac:dyDescent="0.3">
      <c r="A1" s="43" t="s">
        <v>113</v>
      </c>
      <c r="B1" s="43" t="s">
        <v>114</v>
      </c>
      <c r="C1" s="43" t="s">
        <v>115</v>
      </c>
      <c r="D1" s="43" t="s">
        <v>116</v>
      </c>
      <c r="E1" s="43" t="s">
        <v>117</v>
      </c>
      <c r="F1" s="43" t="s">
        <v>118</v>
      </c>
      <c r="G1" s="43" t="s">
        <v>119</v>
      </c>
      <c r="H1" s="43" t="s">
        <v>120</v>
      </c>
      <c r="I1" s="43" t="s">
        <v>121</v>
      </c>
      <c r="J1" s="43" t="s">
        <v>122</v>
      </c>
      <c r="K1" s="43" t="s">
        <v>123</v>
      </c>
      <c r="L1" s="43" t="s">
        <v>124</v>
      </c>
      <c r="M1" s="43" t="s">
        <v>125</v>
      </c>
      <c r="N1" s="43" t="s">
        <v>126</v>
      </c>
      <c r="O1" s="43" t="s">
        <v>295</v>
      </c>
    </row>
    <row r="2" spans="1:15" ht="25.5" thickTop="1" thickBot="1" x14ac:dyDescent="0.3">
      <c r="A2" s="46" t="s">
        <v>127</v>
      </c>
      <c r="B2" s="46" t="s">
        <v>128</v>
      </c>
      <c r="C2" s="46" t="s">
        <v>129</v>
      </c>
      <c r="D2" s="46" t="s">
        <v>130</v>
      </c>
      <c r="E2" s="47" t="s">
        <v>290</v>
      </c>
      <c r="F2" s="48" t="s">
        <v>131</v>
      </c>
      <c r="G2" s="49" t="s">
        <v>132</v>
      </c>
      <c r="H2" s="50">
        <v>2007</v>
      </c>
      <c r="I2" s="50" t="s">
        <v>133</v>
      </c>
      <c r="J2" s="50" t="s">
        <v>134</v>
      </c>
      <c r="K2" s="50" t="s">
        <v>135</v>
      </c>
      <c r="L2" s="51" t="s">
        <v>306</v>
      </c>
      <c r="M2" s="89" t="s">
        <v>136</v>
      </c>
      <c r="N2" s="50">
        <v>967604747</v>
      </c>
      <c r="O2" s="52" t="s">
        <v>294</v>
      </c>
    </row>
    <row r="3" spans="1:15" ht="25.5" thickTop="1" thickBot="1" x14ac:dyDescent="0.3">
      <c r="A3" s="53" t="s">
        <v>127</v>
      </c>
      <c r="B3" s="53" t="s">
        <v>128</v>
      </c>
      <c r="C3" s="53" t="s">
        <v>137</v>
      </c>
      <c r="D3" s="53" t="s">
        <v>130</v>
      </c>
      <c r="E3" s="54" t="s">
        <v>290</v>
      </c>
      <c r="F3" s="55" t="s">
        <v>131</v>
      </c>
      <c r="G3" s="56" t="s">
        <v>132</v>
      </c>
      <c r="H3" s="57">
        <v>2007</v>
      </c>
      <c r="I3" s="57" t="s">
        <v>133</v>
      </c>
      <c r="J3" s="57" t="s">
        <v>134</v>
      </c>
      <c r="K3" s="57" t="s">
        <v>135</v>
      </c>
      <c r="L3" s="51" t="s">
        <v>306</v>
      </c>
      <c r="M3" s="58" t="s">
        <v>136</v>
      </c>
      <c r="N3" s="57">
        <v>967604747</v>
      </c>
      <c r="O3" s="59"/>
    </row>
    <row r="4" spans="1:15" ht="25.5" thickTop="1" thickBot="1" x14ac:dyDescent="0.3">
      <c r="A4" s="53" t="s">
        <v>127</v>
      </c>
      <c r="B4" s="53" t="s">
        <v>128</v>
      </c>
      <c r="C4" s="53" t="s">
        <v>138</v>
      </c>
      <c r="D4" s="53" t="s">
        <v>130</v>
      </c>
      <c r="E4" s="54" t="s">
        <v>290</v>
      </c>
      <c r="F4" s="55" t="s">
        <v>131</v>
      </c>
      <c r="G4" s="56" t="s">
        <v>132</v>
      </c>
      <c r="H4" s="57">
        <v>2007</v>
      </c>
      <c r="I4" s="57" t="s">
        <v>133</v>
      </c>
      <c r="J4" s="57" t="s">
        <v>134</v>
      </c>
      <c r="K4" s="57" t="s">
        <v>135</v>
      </c>
      <c r="L4" s="51" t="s">
        <v>306</v>
      </c>
      <c r="M4" s="58" t="s">
        <v>136</v>
      </c>
      <c r="N4" s="57">
        <v>967604747</v>
      </c>
      <c r="O4" s="59"/>
    </row>
    <row r="5" spans="1:15" ht="25.5" thickTop="1" thickBot="1" x14ac:dyDescent="0.3">
      <c r="A5" s="53" t="s">
        <v>127</v>
      </c>
      <c r="B5" s="53" t="s">
        <v>128</v>
      </c>
      <c r="C5" s="53" t="s">
        <v>139</v>
      </c>
      <c r="D5" s="53" t="s">
        <v>130</v>
      </c>
      <c r="E5" s="54" t="s">
        <v>290</v>
      </c>
      <c r="F5" s="55" t="s">
        <v>131</v>
      </c>
      <c r="G5" s="56" t="s">
        <v>132</v>
      </c>
      <c r="H5" s="57">
        <v>2007</v>
      </c>
      <c r="I5" s="57" t="s">
        <v>133</v>
      </c>
      <c r="J5" s="57" t="s">
        <v>134</v>
      </c>
      <c r="K5" s="57" t="s">
        <v>135</v>
      </c>
      <c r="L5" s="51" t="s">
        <v>306</v>
      </c>
      <c r="M5" s="58" t="s">
        <v>136</v>
      </c>
      <c r="N5" s="57">
        <v>967604747</v>
      </c>
      <c r="O5" s="59"/>
    </row>
    <row r="6" spans="1:15" ht="25.5" thickTop="1" thickBot="1" x14ac:dyDescent="0.3">
      <c r="A6" s="53" t="s">
        <v>127</v>
      </c>
      <c r="B6" s="53" t="s">
        <v>128</v>
      </c>
      <c r="C6" s="53" t="s">
        <v>140</v>
      </c>
      <c r="D6" s="53" t="s">
        <v>130</v>
      </c>
      <c r="E6" s="54" t="s">
        <v>290</v>
      </c>
      <c r="F6" s="55" t="s">
        <v>131</v>
      </c>
      <c r="G6" s="56" t="s">
        <v>132</v>
      </c>
      <c r="H6" s="57">
        <v>2007</v>
      </c>
      <c r="I6" s="57" t="s">
        <v>133</v>
      </c>
      <c r="J6" s="57" t="s">
        <v>134</v>
      </c>
      <c r="K6" s="57" t="s">
        <v>135</v>
      </c>
      <c r="L6" s="51" t="s">
        <v>306</v>
      </c>
      <c r="M6" s="58" t="s">
        <v>136</v>
      </c>
      <c r="N6" s="57">
        <v>967604747</v>
      </c>
      <c r="O6" s="59"/>
    </row>
    <row r="7" spans="1:15" ht="25.5" thickTop="1" thickBot="1" x14ac:dyDescent="0.3">
      <c r="A7" s="53" t="s">
        <v>141</v>
      </c>
      <c r="B7" s="53" t="s">
        <v>128</v>
      </c>
      <c r="C7" s="53" t="s">
        <v>142</v>
      </c>
      <c r="D7" s="60" t="s">
        <v>143</v>
      </c>
      <c r="E7" s="54" t="s">
        <v>291</v>
      </c>
      <c r="F7" s="55" t="s">
        <v>131</v>
      </c>
      <c r="G7" s="56" t="s">
        <v>132</v>
      </c>
      <c r="H7" s="57">
        <v>2007</v>
      </c>
      <c r="I7" s="57" t="s">
        <v>133</v>
      </c>
      <c r="J7" s="57" t="s">
        <v>134</v>
      </c>
      <c r="K7" s="57" t="s">
        <v>135</v>
      </c>
      <c r="L7" s="51" t="s">
        <v>306</v>
      </c>
      <c r="M7" s="58" t="s">
        <v>136</v>
      </c>
      <c r="N7" s="57">
        <v>967604747</v>
      </c>
      <c r="O7" s="59"/>
    </row>
    <row r="8" spans="1:15" ht="16.5" thickTop="1" thickBot="1" x14ac:dyDescent="0.3">
      <c r="A8" s="62" t="s">
        <v>141</v>
      </c>
      <c r="B8" s="62" t="s">
        <v>144</v>
      </c>
      <c r="C8" s="61" t="s">
        <v>145</v>
      </c>
      <c r="D8" s="62" t="s">
        <v>146</v>
      </c>
      <c r="E8" s="63" t="s">
        <v>291</v>
      </c>
      <c r="F8" s="62" t="s">
        <v>147</v>
      </c>
      <c r="G8" s="64" t="s">
        <v>148</v>
      </c>
      <c r="H8" s="65">
        <v>45200</v>
      </c>
      <c r="I8" s="65" t="s">
        <v>149</v>
      </c>
      <c r="J8" s="65" t="s">
        <v>134</v>
      </c>
      <c r="K8" s="65" t="s">
        <v>135</v>
      </c>
      <c r="L8" s="51" t="s">
        <v>306</v>
      </c>
      <c r="M8" s="66" t="s">
        <v>150</v>
      </c>
      <c r="N8" s="65">
        <v>925545000</v>
      </c>
      <c r="O8" s="67" t="s">
        <v>296</v>
      </c>
    </row>
    <row r="9" spans="1:15" ht="16.5" thickTop="1" thickBot="1" x14ac:dyDescent="0.3">
      <c r="A9" s="62" t="s">
        <v>151</v>
      </c>
      <c r="B9" s="62" t="s">
        <v>144</v>
      </c>
      <c r="C9" s="61" t="s">
        <v>152</v>
      </c>
      <c r="D9" s="62" t="s">
        <v>153</v>
      </c>
      <c r="E9" s="63" t="s">
        <v>292</v>
      </c>
      <c r="F9" s="62" t="s">
        <v>147</v>
      </c>
      <c r="G9" s="64" t="s">
        <v>148</v>
      </c>
      <c r="H9" s="65">
        <v>45200</v>
      </c>
      <c r="I9" s="65" t="s">
        <v>149</v>
      </c>
      <c r="J9" s="65" t="s">
        <v>134</v>
      </c>
      <c r="K9" s="65" t="s">
        <v>135</v>
      </c>
      <c r="L9" s="51" t="s">
        <v>306</v>
      </c>
      <c r="M9" s="66" t="s">
        <v>150</v>
      </c>
      <c r="N9" s="65">
        <v>925545000</v>
      </c>
      <c r="O9" s="59"/>
    </row>
    <row r="10" spans="1:15" ht="16.5" customHeight="1" thickTop="1" thickBot="1" x14ac:dyDescent="0.3">
      <c r="A10" s="62" t="s">
        <v>151</v>
      </c>
      <c r="B10" s="62" t="s">
        <v>144</v>
      </c>
      <c r="C10" s="61" t="s">
        <v>154</v>
      </c>
      <c r="D10" s="62" t="s">
        <v>153</v>
      </c>
      <c r="E10" s="63" t="s">
        <v>292</v>
      </c>
      <c r="F10" s="62" t="s">
        <v>155</v>
      </c>
      <c r="G10" s="64" t="s">
        <v>156</v>
      </c>
      <c r="H10" s="65">
        <v>50016</v>
      </c>
      <c r="I10" s="65" t="s">
        <v>157</v>
      </c>
      <c r="J10" s="65" t="s">
        <v>158</v>
      </c>
      <c r="K10" s="65" t="s">
        <v>135</v>
      </c>
      <c r="L10" s="51" t="s">
        <v>306</v>
      </c>
      <c r="M10" s="66" t="s">
        <v>150</v>
      </c>
      <c r="N10" s="65">
        <v>976457500</v>
      </c>
      <c r="O10" s="59"/>
    </row>
    <row r="11" spans="1:15" ht="17.25" customHeight="1" thickTop="1" thickBot="1" x14ac:dyDescent="0.3">
      <c r="A11" s="62" t="s">
        <v>127</v>
      </c>
      <c r="B11" s="62" t="s">
        <v>159</v>
      </c>
      <c r="C11" s="61" t="s">
        <v>160</v>
      </c>
      <c r="D11" s="62" t="s">
        <v>161</v>
      </c>
      <c r="E11" s="54" t="s">
        <v>290</v>
      </c>
      <c r="F11" s="62" t="s">
        <v>162</v>
      </c>
      <c r="G11" s="64">
        <v>16</v>
      </c>
      <c r="H11" s="65">
        <v>2007</v>
      </c>
      <c r="I11" s="65" t="s">
        <v>133</v>
      </c>
      <c r="J11" s="65" t="s">
        <v>134</v>
      </c>
      <c r="K11" s="65" t="s">
        <v>135</v>
      </c>
      <c r="L11" s="51" t="s">
        <v>306</v>
      </c>
      <c r="M11" s="66" t="s">
        <v>163</v>
      </c>
      <c r="N11" s="65">
        <v>967592840</v>
      </c>
      <c r="O11" s="68" t="s">
        <v>297</v>
      </c>
    </row>
    <row r="12" spans="1:15" ht="16.5" thickTop="1" thickBot="1" x14ac:dyDescent="0.3">
      <c r="A12" s="62" t="s">
        <v>127</v>
      </c>
      <c r="B12" s="62" t="s">
        <v>159</v>
      </c>
      <c r="C12" s="61" t="s">
        <v>164</v>
      </c>
      <c r="D12" s="62" t="s">
        <v>161</v>
      </c>
      <c r="E12" s="54" t="s">
        <v>290</v>
      </c>
      <c r="F12" s="62" t="s">
        <v>162</v>
      </c>
      <c r="G12" s="64">
        <v>16</v>
      </c>
      <c r="H12" s="65">
        <v>2007</v>
      </c>
      <c r="I12" s="65" t="s">
        <v>133</v>
      </c>
      <c r="J12" s="65" t="s">
        <v>134</v>
      </c>
      <c r="K12" s="65" t="s">
        <v>135</v>
      </c>
      <c r="L12" s="51" t="s">
        <v>306</v>
      </c>
      <c r="M12" s="66" t="s">
        <v>163</v>
      </c>
      <c r="N12" s="65">
        <v>967592840</v>
      </c>
      <c r="O12" s="59"/>
    </row>
    <row r="13" spans="1:15" ht="16.5" thickTop="1" thickBot="1" x14ac:dyDescent="0.3">
      <c r="A13" s="62" t="s">
        <v>127</v>
      </c>
      <c r="B13" s="62" t="s">
        <v>159</v>
      </c>
      <c r="C13" s="61" t="s">
        <v>165</v>
      </c>
      <c r="D13" s="62" t="s">
        <v>161</v>
      </c>
      <c r="E13" s="54" t="s">
        <v>290</v>
      </c>
      <c r="F13" s="62" t="s">
        <v>162</v>
      </c>
      <c r="G13" s="64">
        <v>16</v>
      </c>
      <c r="H13" s="65">
        <v>2007</v>
      </c>
      <c r="I13" s="65" t="s">
        <v>133</v>
      </c>
      <c r="J13" s="65" t="s">
        <v>134</v>
      </c>
      <c r="K13" s="65" t="s">
        <v>135</v>
      </c>
      <c r="L13" s="51" t="s">
        <v>306</v>
      </c>
      <c r="M13" s="66" t="s">
        <v>163</v>
      </c>
      <c r="N13" s="65">
        <v>967592840</v>
      </c>
      <c r="O13" s="59"/>
    </row>
    <row r="14" spans="1:15" ht="16.5" thickTop="1" thickBot="1" x14ac:dyDescent="0.3">
      <c r="A14" s="62" t="s">
        <v>127</v>
      </c>
      <c r="B14" s="62" t="s">
        <v>159</v>
      </c>
      <c r="C14" s="61" t="s">
        <v>166</v>
      </c>
      <c r="D14" s="62" t="s">
        <v>161</v>
      </c>
      <c r="E14" s="54" t="s">
        <v>290</v>
      </c>
      <c r="F14" s="62" t="s">
        <v>162</v>
      </c>
      <c r="G14" s="64">
        <v>16</v>
      </c>
      <c r="H14" s="65">
        <v>2007</v>
      </c>
      <c r="I14" s="65" t="s">
        <v>133</v>
      </c>
      <c r="J14" s="65" t="s">
        <v>134</v>
      </c>
      <c r="K14" s="65" t="s">
        <v>135</v>
      </c>
      <c r="L14" s="51" t="s">
        <v>306</v>
      </c>
      <c r="M14" s="66" t="s">
        <v>163</v>
      </c>
      <c r="N14" s="65">
        <v>967592840</v>
      </c>
      <c r="O14" s="59"/>
    </row>
    <row r="15" spans="1:15" ht="16.5" thickTop="1" thickBot="1" x14ac:dyDescent="0.3">
      <c r="A15" s="62" t="s">
        <v>127</v>
      </c>
      <c r="B15" s="62" t="s">
        <v>159</v>
      </c>
      <c r="C15" s="61" t="s">
        <v>167</v>
      </c>
      <c r="D15" s="62" t="s">
        <v>161</v>
      </c>
      <c r="E15" s="54" t="s">
        <v>290</v>
      </c>
      <c r="F15" s="62" t="s">
        <v>162</v>
      </c>
      <c r="G15" s="64">
        <v>16</v>
      </c>
      <c r="H15" s="65">
        <v>2007</v>
      </c>
      <c r="I15" s="65" t="s">
        <v>133</v>
      </c>
      <c r="J15" s="65" t="s">
        <v>134</v>
      </c>
      <c r="K15" s="65" t="s">
        <v>135</v>
      </c>
      <c r="L15" s="51" t="s">
        <v>306</v>
      </c>
      <c r="M15" s="66" t="s">
        <v>163</v>
      </c>
      <c r="N15" s="65">
        <v>967592840</v>
      </c>
      <c r="O15" s="59"/>
    </row>
    <row r="16" spans="1:15" ht="16.5" thickTop="1" thickBot="1" x14ac:dyDescent="0.3">
      <c r="A16" s="62" t="s">
        <v>127</v>
      </c>
      <c r="B16" s="62" t="s">
        <v>159</v>
      </c>
      <c r="C16" s="61" t="s">
        <v>288</v>
      </c>
      <c r="D16" s="62" t="s">
        <v>289</v>
      </c>
      <c r="E16" s="54" t="s">
        <v>290</v>
      </c>
      <c r="F16" s="62" t="s">
        <v>162</v>
      </c>
      <c r="G16" s="64">
        <v>16</v>
      </c>
      <c r="H16" s="65">
        <v>2007</v>
      </c>
      <c r="I16" s="65" t="s">
        <v>133</v>
      </c>
      <c r="J16" s="65" t="s">
        <v>134</v>
      </c>
      <c r="K16" s="65" t="s">
        <v>135</v>
      </c>
      <c r="L16" s="51" t="s">
        <v>306</v>
      </c>
      <c r="M16" s="66"/>
      <c r="N16" s="65"/>
      <c r="O16" s="59"/>
    </row>
    <row r="17" spans="1:15" ht="16.5" thickTop="1" thickBot="1" x14ac:dyDescent="0.3">
      <c r="A17" s="62" t="s">
        <v>168</v>
      </c>
      <c r="B17" s="87" t="s">
        <v>169</v>
      </c>
      <c r="C17" s="61" t="s">
        <v>170</v>
      </c>
      <c r="D17" s="69" t="s">
        <v>171</v>
      </c>
      <c r="E17" s="63" t="s">
        <v>293</v>
      </c>
      <c r="F17" s="62" t="s">
        <v>172</v>
      </c>
      <c r="G17" s="64" t="s">
        <v>173</v>
      </c>
      <c r="H17" s="65">
        <v>45950</v>
      </c>
      <c r="I17" s="65" t="s">
        <v>174</v>
      </c>
      <c r="J17" s="65" t="s">
        <v>134</v>
      </c>
      <c r="K17" s="65" t="s">
        <v>135</v>
      </c>
      <c r="L17" s="51" t="s">
        <v>306</v>
      </c>
      <c r="M17" s="70" t="s">
        <v>175</v>
      </c>
      <c r="N17" s="71" t="s">
        <v>176</v>
      </c>
      <c r="O17" s="72" t="s">
        <v>298</v>
      </c>
    </row>
    <row r="18" spans="1:15" ht="16.5" thickTop="1" thickBot="1" x14ac:dyDescent="0.3">
      <c r="A18" s="62" t="s">
        <v>168</v>
      </c>
      <c r="B18" s="87" t="s">
        <v>169</v>
      </c>
      <c r="C18" s="61" t="s">
        <v>177</v>
      </c>
      <c r="D18" s="69" t="s">
        <v>171</v>
      </c>
      <c r="E18" s="63" t="s">
        <v>293</v>
      </c>
      <c r="F18" s="62" t="s">
        <v>172</v>
      </c>
      <c r="G18" s="64" t="s">
        <v>173</v>
      </c>
      <c r="H18" s="65">
        <v>45950</v>
      </c>
      <c r="I18" s="65" t="s">
        <v>174</v>
      </c>
      <c r="J18" s="65" t="s">
        <v>134</v>
      </c>
      <c r="K18" s="65" t="s">
        <v>135</v>
      </c>
      <c r="L18" s="51" t="s">
        <v>306</v>
      </c>
      <c r="M18" s="70" t="s">
        <v>175</v>
      </c>
      <c r="N18" s="71" t="s">
        <v>176</v>
      </c>
      <c r="O18" s="59"/>
    </row>
    <row r="19" spans="1:15" ht="16.5" thickTop="1" thickBot="1" x14ac:dyDescent="0.3">
      <c r="A19" s="62" t="s">
        <v>168</v>
      </c>
      <c r="B19" s="87" t="s">
        <v>169</v>
      </c>
      <c r="C19" s="61" t="s">
        <v>178</v>
      </c>
      <c r="D19" s="69" t="s">
        <v>171</v>
      </c>
      <c r="E19" s="63" t="s">
        <v>293</v>
      </c>
      <c r="F19" s="62" t="s">
        <v>172</v>
      </c>
      <c r="G19" s="64" t="s">
        <v>173</v>
      </c>
      <c r="H19" s="65">
        <v>45950</v>
      </c>
      <c r="I19" s="65" t="s">
        <v>174</v>
      </c>
      <c r="J19" s="65" t="s">
        <v>134</v>
      </c>
      <c r="K19" s="65" t="s">
        <v>135</v>
      </c>
      <c r="L19" s="51" t="s">
        <v>306</v>
      </c>
      <c r="M19" s="70" t="s">
        <v>175</v>
      </c>
      <c r="N19" s="71" t="s">
        <v>176</v>
      </c>
      <c r="O19" s="59"/>
    </row>
    <row r="20" spans="1:15" ht="16.5" thickTop="1" thickBot="1" x14ac:dyDescent="0.3">
      <c r="A20" s="62" t="s">
        <v>168</v>
      </c>
      <c r="B20" s="87" t="s">
        <v>169</v>
      </c>
      <c r="C20" s="61" t="s">
        <v>179</v>
      </c>
      <c r="D20" s="69" t="s">
        <v>171</v>
      </c>
      <c r="E20" s="63" t="s">
        <v>293</v>
      </c>
      <c r="F20" s="62" t="s">
        <v>172</v>
      </c>
      <c r="G20" s="64" t="s">
        <v>173</v>
      </c>
      <c r="H20" s="65">
        <v>45950</v>
      </c>
      <c r="I20" s="65" t="s">
        <v>174</v>
      </c>
      <c r="J20" s="65" t="s">
        <v>134</v>
      </c>
      <c r="K20" s="65" t="s">
        <v>135</v>
      </c>
      <c r="L20" s="51" t="s">
        <v>306</v>
      </c>
      <c r="M20" s="70" t="s">
        <v>175</v>
      </c>
      <c r="N20" s="71" t="s">
        <v>176</v>
      </c>
      <c r="O20" s="59"/>
    </row>
    <row r="21" spans="1:15" ht="16.5" thickTop="1" thickBot="1" x14ac:dyDescent="0.3">
      <c r="A21" s="62" t="s">
        <v>168</v>
      </c>
      <c r="B21" s="87" t="s">
        <v>169</v>
      </c>
      <c r="C21" s="61" t="s">
        <v>180</v>
      </c>
      <c r="D21" s="69" t="s">
        <v>171</v>
      </c>
      <c r="E21" s="63" t="s">
        <v>293</v>
      </c>
      <c r="F21" s="62" t="s">
        <v>172</v>
      </c>
      <c r="G21" s="64" t="s">
        <v>173</v>
      </c>
      <c r="H21" s="65">
        <v>45950</v>
      </c>
      <c r="I21" s="65" t="s">
        <v>174</v>
      </c>
      <c r="J21" s="65" t="s">
        <v>134</v>
      </c>
      <c r="K21" s="65" t="s">
        <v>135</v>
      </c>
      <c r="L21" s="51" t="s">
        <v>306</v>
      </c>
      <c r="M21" s="70" t="s">
        <v>175</v>
      </c>
      <c r="N21" s="71" t="s">
        <v>176</v>
      </c>
      <c r="O21" s="59"/>
    </row>
    <row r="22" spans="1:15" ht="16.5" thickTop="1" thickBot="1" x14ac:dyDescent="0.3">
      <c r="A22" s="62" t="s">
        <v>168</v>
      </c>
      <c r="B22" s="87" t="s">
        <v>169</v>
      </c>
      <c r="C22" s="61" t="s">
        <v>181</v>
      </c>
      <c r="D22" s="69" t="s">
        <v>171</v>
      </c>
      <c r="E22" s="63" t="s">
        <v>293</v>
      </c>
      <c r="F22" s="62" t="s">
        <v>172</v>
      </c>
      <c r="G22" s="64" t="s">
        <v>173</v>
      </c>
      <c r="H22" s="65">
        <v>45950</v>
      </c>
      <c r="I22" s="65" t="s">
        <v>174</v>
      </c>
      <c r="J22" s="65" t="s">
        <v>134</v>
      </c>
      <c r="K22" s="65" t="s">
        <v>135</v>
      </c>
      <c r="L22" s="51" t="s">
        <v>306</v>
      </c>
      <c r="M22" s="70" t="s">
        <v>175</v>
      </c>
      <c r="N22" s="71" t="s">
        <v>176</v>
      </c>
      <c r="O22" s="59"/>
    </row>
    <row r="23" spans="1:15" ht="16.5" thickTop="1" thickBot="1" x14ac:dyDescent="0.3">
      <c r="A23" s="62" t="s">
        <v>168</v>
      </c>
      <c r="B23" s="87" t="s">
        <v>169</v>
      </c>
      <c r="C23" s="61" t="s">
        <v>182</v>
      </c>
      <c r="D23" s="69" t="s">
        <v>171</v>
      </c>
      <c r="E23" s="63" t="s">
        <v>293</v>
      </c>
      <c r="F23" s="62" t="s">
        <v>172</v>
      </c>
      <c r="G23" s="64" t="s">
        <v>173</v>
      </c>
      <c r="H23" s="65">
        <v>45950</v>
      </c>
      <c r="I23" s="65" t="s">
        <v>174</v>
      </c>
      <c r="J23" s="65" t="s">
        <v>134</v>
      </c>
      <c r="K23" s="65" t="s">
        <v>135</v>
      </c>
      <c r="L23" s="51" t="s">
        <v>306</v>
      </c>
      <c r="M23" s="70" t="s">
        <v>175</v>
      </c>
      <c r="N23" s="71" t="s">
        <v>176</v>
      </c>
      <c r="O23" s="59"/>
    </row>
    <row r="24" spans="1:15" ht="16.5" thickTop="1" thickBot="1" x14ac:dyDescent="0.3">
      <c r="A24" s="62" t="s">
        <v>168</v>
      </c>
      <c r="B24" s="87" t="s">
        <v>169</v>
      </c>
      <c r="C24" s="61" t="s">
        <v>183</v>
      </c>
      <c r="D24" s="69" t="s">
        <v>171</v>
      </c>
      <c r="E24" s="63" t="s">
        <v>293</v>
      </c>
      <c r="F24" s="62" t="s">
        <v>172</v>
      </c>
      <c r="G24" s="64" t="s">
        <v>173</v>
      </c>
      <c r="H24" s="65">
        <v>45950</v>
      </c>
      <c r="I24" s="65" t="s">
        <v>174</v>
      </c>
      <c r="J24" s="65" t="s">
        <v>134</v>
      </c>
      <c r="K24" s="65" t="s">
        <v>135</v>
      </c>
      <c r="L24" s="51" t="s">
        <v>306</v>
      </c>
      <c r="M24" s="70" t="s">
        <v>175</v>
      </c>
      <c r="N24" s="71" t="s">
        <v>176</v>
      </c>
      <c r="O24" s="59"/>
    </row>
    <row r="25" spans="1:15" ht="16.5" thickTop="1" thickBot="1" x14ac:dyDescent="0.3">
      <c r="A25" s="62" t="s">
        <v>168</v>
      </c>
      <c r="B25" s="87" t="s">
        <v>169</v>
      </c>
      <c r="C25" s="61" t="s">
        <v>184</v>
      </c>
      <c r="D25" s="69" t="s">
        <v>171</v>
      </c>
      <c r="E25" s="63" t="s">
        <v>293</v>
      </c>
      <c r="F25" s="62" t="s">
        <v>172</v>
      </c>
      <c r="G25" s="64" t="s">
        <v>173</v>
      </c>
      <c r="H25" s="65">
        <v>45950</v>
      </c>
      <c r="I25" s="65" t="s">
        <v>174</v>
      </c>
      <c r="J25" s="65" t="s">
        <v>134</v>
      </c>
      <c r="K25" s="65" t="s">
        <v>135</v>
      </c>
      <c r="L25" s="51" t="s">
        <v>306</v>
      </c>
      <c r="M25" s="70" t="s">
        <v>175</v>
      </c>
      <c r="N25" s="71" t="s">
        <v>176</v>
      </c>
      <c r="O25" s="59"/>
    </row>
    <row r="26" spans="1:15" ht="16.5" thickTop="1" thickBot="1" x14ac:dyDescent="0.3">
      <c r="A26" s="62" t="s">
        <v>168</v>
      </c>
      <c r="B26" s="87" t="s">
        <v>169</v>
      </c>
      <c r="C26" s="61" t="s">
        <v>185</v>
      </c>
      <c r="D26" s="69" t="s">
        <v>171</v>
      </c>
      <c r="E26" s="63" t="s">
        <v>293</v>
      </c>
      <c r="F26" s="62" t="s">
        <v>172</v>
      </c>
      <c r="G26" s="64" t="s">
        <v>173</v>
      </c>
      <c r="H26" s="65">
        <v>45950</v>
      </c>
      <c r="I26" s="65" t="s">
        <v>174</v>
      </c>
      <c r="J26" s="65" t="s">
        <v>134</v>
      </c>
      <c r="K26" s="65" t="s">
        <v>135</v>
      </c>
      <c r="L26" s="51" t="s">
        <v>306</v>
      </c>
      <c r="M26" s="70" t="s">
        <v>175</v>
      </c>
      <c r="N26" s="71" t="s">
        <v>176</v>
      </c>
      <c r="O26" s="59"/>
    </row>
    <row r="27" spans="1:15" ht="16.5" thickTop="1" thickBot="1" x14ac:dyDescent="0.3">
      <c r="A27" s="62" t="s">
        <v>168</v>
      </c>
      <c r="B27" s="87" t="s">
        <v>169</v>
      </c>
      <c r="C27" s="61" t="s">
        <v>186</v>
      </c>
      <c r="D27" s="69" t="s">
        <v>171</v>
      </c>
      <c r="E27" s="63" t="s">
        <v>293</v>
      </c>
      <c r="F27" s="62" t="s">
        <v>172</v>
      </c>
      <c r="G27" s="64" t="s">
        <v>173</v>
      </c>
      <c r="H27" s="65">
        <v>45950</v>
      </c>
      <c r="I27" s="65" t="s">
        <v>174</v>
      </c>
      <c r="J27" s="65" t="s">
        <v>134</v>
      </c>
      <c r="K27" s="65" t="s">
        <v>135</v>
      </c>
      <c r="L27" s="51" t="s">
        <v>306</v>
      </c>
      <c r="M27" s="70" t="s">
        <v>175</v>
      </c>
      <c r="N27" s="71" t="s">
        <v>176</v>
      </c>
      <c r="O27" s="59"/>
    </row>
    <row r="28" spans="1:15" ht="16.5" thickTop="1" thickBot="1" x14ac:dyDescent="0.3">
      <c r="A28" s="62" t="s">
        <v>168</v>
      </c>
      <c r="B28" s="87" t="s">
        <v>169</v>
      </c>
      <c r="C28" s="61" t="s">
        <v>187</v>
      </c>
      <c r="D28" s="69" t="s">
        <v>171</v>
      </c>
      <c r="E28" s="63" t="s">
        <v>293</v>
      </c>
      <c r="F28" s="62" t="s">
        <v>172</v>
      </c>
      <c r="G28" s="64" t="s">
        <v>173</v>
      </c>
      <c r="H28" s="65">
        <v>45950</v>
      </c>
      <c r="I28" s="65" t="s">
        <v>174</v>
      </c>
      <c r="J28" s="65" t="s">
        <v>134</v>
      </c>
      <c r="K28" s="65" t="s">
        <v>135</v>
      </c>
      <c r="L28" s="51" t="s">
        <v>306</v>
      </c>
      <c r="M28" s="70" t="s">
        <v>175</v>
      </c>
      <c r="N28" s="71" t="s">
        <v>176</v>
      </c>
      <c r="O28" s="59"/>
    </row>
    <row r="29" spans="1:15" ht="16.5" thickTop="1" thickBot="1" x14ac:dyDescent="0.3">
      <c r="A29" s="62" t="s">
        <v>168</v>
      </c>
      <c r="B29" s="87" t="s">
        <v>169</v>
      </c>
      <c r="C29" s="61" t="s">
        <v>188</v>
      </c>
      <c r="D29" s="69" t="s">
        <v>171</v>
      </c>
      <c r="E29" s="63" t="s">
        <v>293</v>
      </c>
      <c r="F29" s="62" t="s">
        <v>172</v>
      </c>
      <c r="G29" s="64" t="s">
        <v>173</v>
      </c>
      <c r="H29" s="65">
        <v>45950</v>
      </c>
      <c r="I29" s="65" t="s">
        <v>174</v>
      </c>
      <c r="J29" s="65" t="s">
        <v>134</v>
      </c>
      <c r="K29" s="65" t="s">
        <v>135</v>
      </c>
      <c r="L29" s="51" t="s">
        <v>306</v>
      </c>
      <c r="M29" s="70" t="s">
        <v>175</v>
      </c>
      <c r="N29" s="71" t="s">
        <v>176</v>
      </c>
      <c r="O29" s="59"/>
    </row>
    <row r="30" spans="1:15" ht="16.5" thickTop="1" thickBot="1" x14ac:dyDescent="0.3">
      <c r="A30" s="62" t="s">
        <v>168</v>
      </c>
      <c r="B30" s="87" t="s">
        <v>169</v>
      </c>
      <c r="C30" s="61" t="s">
        <v>189</v>
      </c>
      <c r="D30" s="69" t="s">
        <v>171</v>
      </c>
      <c r="E30" s="63" t="s">
        <v>293</v>
      </c>
      <c r="F30" s="62" t="s">
        <v>172</v>
      </c>
      <c r="G30" s="64" t="s">
        <v>173</v>
      </c>
      <c r="H30" s="65">
        <v>45950</v>
      </c>
      <c r="I30" s="65" t="s">
        <v>174</v>
      </c>
      <c r="J30" s="65" t="s">
        <v>134</v>
      </c>
      <c r="K30" s="65" t="s">
        <v>135</v>
      </c>
      <c r="L30" s="51" t="s">
        <v>306</v>
      </c>
      <c r="M30" s="70" t="s">
        <v>175</v>
      </c>
      <c r="N30" s="71" t="s">
        <v>176</v>
      </c>
      <c r="O30" s="59"/>
    </row>
    <row r="31" spans="1:15" ht="16.5" thickTop="1" thickBot="1" x14ac:dyDescent="0.3">
      <c r="A31" s="62" t="s">
        <v>168</v>
      </c>
      <c r="B31" s="87" t="s">
        <v>169</v>
      </c>
      <c r="C31" s="61" t="s">
        <v>190</v>
      </c>
      <c r="D31" s="69" t="s">
        <v>171</v>
      </c>
      <c r="E31" s="63" t="s">
        <v>293</v>
      </c>
      <c r="F31" s="62" t="s">
        <v>172</v>
      </c>
      <c r="G31" s="64" t="s">
        <v>173</v>
      </c>
      <c r="H31" s="65">
        <v>45950</v>
      </c>
      <c r="I31" s="65" t="s">
        <v>174</v>
      </c>
      <c r="J31" s="65" t="s">
        <v>134</v>
      </c>
      <c r="K31" s="65" t="s">
        <v>135</v>
      </c>
      <c r="L31" s="51" t="s">
        <v>306</v>
      </c>
      <c r="M31" s="70" t="s">
        <v>175</v>
      </c>
      <c r="N31" s="71" t="s">
        <v>176</v>
      </c>
      <c r="O31" s="59"/>
    </row>
    <row r="32" spans="1:15" ht="16.5" thickTop="1" thickBot="1" x14ac:dyDescent="0.3">
      <c r="A32" s="62" t="s">
        <v>168</v>
      </c>
      <c r="B32" s="87" t="s">
        <v>169</v>
      </c>
      <c r="C32" s="61" t="s">
        <v>191</v>
      </c>
      <c r="D32" s="69" t="s">
        <v>171</v>
      </c>
      <c r="E32" s="63" t="s">
        <v>293</v>
      </c>
      <c r="F32" s="62" t="s">
        <v>172</v>
      </c>
      <c r="G32" s="64" t="s">
        <v>173</v>
      </c>
      <c r="H32" s="65">
        <v>45950</v>
      </c>
      <c r="I32" s="65" t="s">
        <v>174</v>
      </c>
      <c r="J32" s="65" t="s">
        <v>134</v>
      </c>
      <c r="K32" s="65" t="s">
        <v>135</v>
      </c>
      <c r="L32" s="51" t="s">
        <v>306</v>
      </c>
      <c r="M32" s="70" t="s">
        <v>175</v>
      </c>
      <c r="N32" s="71" t="s">
        <v>176</v>
      </c>
      <c r="O32" s="59"/>
    </row>
    <row r="33" spans="1:15" ht="16.5" thickTop="1" thickBot="1" x14ac:dyDescent="0.3">
      <c r="A33" s="62" t="s">
        <v>168</v>
      </c>
      <c r="B33" s="87" t="s">
        <v>169</v>
      </c>
      <c r="C33" s="61" t="s">
        <v>192</v>
      </c>
      <c r="D33" s="69" t="s">
        <v>171</v>
      </c>
      <c r="E33" s="63" t="s">
        <v>293</v>
      </c>
      <c r="F33" s="62" t="s">
        <v>172</v>
      </c>
      <c r="G33" s="64" t="s">
        <v>173</v>
      </c>
      <c r="H33" s="65">
        <v>45950</v>
      </c>
      <c r="I33" s="65" t="s">
        <v>174</v>
      </c>
      <c r="J33" s="65" t="s">
        <v>134</v>
      </c>
      <c r="K33" s="65" t="s">
        <v>135</v>
      </c>
      <c r="L33" s="51" t="s">
        <v>306</v>
      </c>
      <c r="M33" s="70" t="s">
        <v>175</v>
      </c>
      <c r="N33" s="71" t="s">
        <v>176</v>
      </c>
      <c r="O33" s="59"/>
    </row>
    <row r="34" spans="1:15" ht="16.5" thickTop="1" thickBot="1" x14ac:dyDescent="0.3">
      <c r="A34" s="62" t="s">
        <v>168</v>
      </c>
      <c r="B34" s="87" t="s">
        <v>169</v>
      </c>
      <c r="C34" s="61" t="s">
        <v>193</v>
      </c>
      <c r="D34" s="69" t="s">
        <v>171</v>
      </c>
      <c r="E34" s="63" t="s">
        <v>293</v>
      </c>
      <c r="F34" s="62" t="s">
        <v>172</v>
      </c>
      <c r="G34" s="64" t="s">
        <v>173</v>
      </c>
      <c r="H34" s="65">
        <v>45950</v>
      </c>
      <c r="I34" s="65" t="s">
        <v>174</v>
      </c>
      <c r="J34" s="65" t="s">
        <v>134</v>
      </c>
      <c r="K34" s="65" t="s">
        <v>135</v>
      </c>
      <c r="L34" s="51" t="s">
        <v>306</v>
      </c>
      <c r="M34" s="70" t="s">
        <v>175</v>
      </c>
      <c r="N34" s="71" t="s">
        <v>176</v>
      </c>
      <c r="O34" s="59"/>
    </row>
    <row r="35" spans="1:15" ht="16.5" thickTop="1" thickBot="1" x14ac:dyDescent="0.3">
      <c r="A35" s="62" t="s">
        <v>168</v>
      </c>
      <c r="B35" s="87" t="s">
        <v>169</v>
      </c>
      <c r="C35" s="61" t="s">
        <v>194</v>
      </c>
      <c r="D35" s="69" t="s">
        <v>171</v>
      </c>
      <c r="E35" s="63" t="s">
        <v>293</v>
      </c>
      <c r="F35" s="62" t="s">
        <v>172</v>
      </c>
      <c r="G35" s="64" t="s">
        <v>173</v>
      </c>
      <c r="H35" s="65">
        <v>45950</v>
      </c>
      <c r="I35" s="65" t="s">
        <v>174</v>
      </c>
      <c r="J35" s="65" t="s">
        <v>134</v>
      </c>
      <c r="K35" s="65" t="s">
        <v>135</v>
      </c>
      <c r="L35" s="51" t="s">
        <v>306</v>
      </c>
      <c r="M35" s="70" t="s">
        <v>175</v>
      </c>
      <c r="N35" s="71" t="s">
        <v>176</v>
      </c>
      <c r="O35" s="59"/>
    </row>
    <row r="36" spans="1:15" ht="16.5" thickTop="1" thickBot="1" x14ac:dyDescent="0.3">
      <c r="A36" s="62" t="s">
        <v>168</v>
      </c>
      <c r="B36" s="87" t="s">
        <v>169</v>
      </c>
      <c r="C36" s="61" t="s">
        <v>195</v>
      </c>
      <c r="D36" s="69" t="s">
        <v>171</v>
      </c>
      <c r="E36" s="63" t="s">
        <v>293</v>
      </c>
      <c r="F36" s="62" t="s">
        <v>172</v>
      </c>
      <c r="G36" s="64" t="s">
        <v>173</v>
      </c>
      <c r="H36" s="65">
        <v>45950</v>
      </c>
      <c r="I36" s="65" t="s">
        <v>174</v>
      </c>
      <c r="J36" s="65" t="s">
        <v>134</v>
      </c>
      <c r="K36" s="65" t="s">
        <v>135</v>
      </c>
      <c r="L36" s="51" t="s">
        <v>306</v>
      </c>
      <c r="M36" s="70" t="s">
        <v>175</v>
      </c>
      <c r="N36" s="71" t="s">
        <v>176</v>
      </c>
      <c r="O36" s="59"/>
    </row>
    <row r="37" spans="1:15" ht="16.5" thickTop="1" thickBot="1" x14ac:dyDescent="0.3">
      <c r="A37" s="62" t="s">
        <v>168</v>
      </c>
      <c r="B37" s="87" t="s">
        <v>169</v>
      </c>
      <c r="C37" s="61" t="s">
        <v>196</v>
      </c>
      <c r="D37" s="69" t="s">
        <v>171</v>
      </c>
      <c r="E37" s="63" t="s">
        <v>293</v>
      </c>
      <c r="F37" s="62" t="s">
        <v>172</v>
      </c>
      <c r="G37" s="64" t="s">
        <v>173</v>
      </c>
      <c r="H37" s="65">
        <v>45950</v>
      </c>
      <c r="I37" s="65" t="s">
        <v>174</v>
      </c>
      <c r="J37" s="65" t="s">
        <v>134</v>
      </c>
      <c r="K37" s="65" t="s">
        <v>135</v>
      </c>
      <c r="L37" s="51" t="s">
        <v>306</v>
      </c>
      <c r="M37" s="70" t="s">
        <v>175</v>
      </c>
      <c r="N37" s="71" t="s">
        <v>176</v>
      </c>
      <c r="O37" s="59"/>
    </row>
    <row r="38" spans="1:15" ht="16.5" thickTop="1" thickBot="1" x14ac:dyDescent="0.3">
      <c r="A38" s="62" t="s">
        <v>168</v>
      </c>
      <c r="B38" s="87" t="s">
        <v>169</v>
      </c>
      <c r="C38" s="61" t="s">
        <v>197</v>
      </c>
      <c r="D38" s="69" t="s">
        <v>171</v>
      </c>
      <c r="E38" s="63" t="s">
        <v>293</v>
      </c>
      <c r="F38" s="62" t="s">
        <v>172</v>
      </c>
      <c r="G38" s="64" t="s">
        <v>173</v>
      </c>
      <c r="H38" s="65">
        <v>45950</v>
      </c>
      <c r="I38" s="65" t="s">
        <v>174</v>
      </c>
      <c r="J38" s="65" t="s">
        <v>134</v>
      </c>
      <c r="K38" s="65" t="s">
        <v>135</v>
      </c>
      <c r="L38" s="51" t="s">
        <v>306</v>
      </c>
      <c r="M38" s="70" t="s">
        <v>175</v>
      </c>
      <c r="N38" s="71" t="s">
        <v>176</v>
      </c>
      <c r="O38" s="59"/>
    </row>
    <row r="39" spans="1:15" ht="16.5" thickTop="1" thickBot="1" x14ac:dyDescent="0.3">
      <c r="A39" s="62" t="s">
        <v>168</v>
      </c>
      <c r="B39" s="87" t="s">
        <v>169</v>
      </c>
      <c r="C39" s="61" t="s">
        <v>198</v>
      </c>
      <c r="D39" s="69" t="s">
        <v>171</v>
      </c>
      <c r="E39" s="63" t="s">
        <v>293</v>
      </c>
      <c r="F39" s="62" t="s">
        <v>172</v>
      </c>
      <c r="G39" s="64" t="s">
        <v>173</v>
      </c>
      <c r="H39" s="65">
        <v>45950</v>
      </c>
      <c r="I39" s="65" t="s">
        <v>174</v>
      </c>
      <c r="J39" s="65" t="s">
        <v>134</v>
      </c>
      <c r="K39" s="65" t="s">
        <v>135</v>
      </c>
      <c r="L39" s="51" t="s">
        <v>306</v>
      </c>
      <c r="M39" s="70" t="s">
        <v>175</v>
      </c>
      <c r="N39" s="71" t="s">
        <v>176</v>
      </c>
      <c r="O39" s="59"/>
    </row>
    <row r="40" spans="1:15" ht="16.5" thickTop="1" thickBot="1" x14ac:dyDescent="0.3">
      <c r="A40" s="62" t="s">
        <v>168</v>
      </c>
      <c r="B40" s="87" t="s">
        <v>169</v>
      </c>
      <c r="C40" s="61" t="s">
        <v>199</v>
      </c>
      <c r="D40" s="69" t="s">
        <v>171</v>
      </c>
      <c r="E40" s="63" t="s">
        <v>293</v>
      </c>
      <c r="F40" s="62" t="s">
        <v>172</v>
      </c>
      <c r="G40" s="64" t="s">
        <v>173</v>
      </c>
      <c r="H40" s="65">
        <v>45950</v>
      </c>
      <c r="I40" s="65" t="s">
        <v>174</v>
      </c>
      <c r="J40" s="65" t="s">
        <v>134</v>
      </c>
      <c r="K40" s="65" t="s">
        <v>135</v>
      </c>
      <c r="L40" s="51" t="s">
        <v>306</v>
      </c>
      <c r="M40" s="70" t="s">
        <v>175</v>
      </c>
      <c r="N40" s="71" t="s">
        <v>176</v>
      </c>
      <c r="O40" s="59"/>
    </row>
    <row r="41" spans="1:15" ht="16.5" thickTop="1" thickBot="1" x14ac:dyDescent="0.3">
      <c r="A41" s="62" t="s">
        <v>168</v>
      </c>
      <c r="B41" s="87" t="s">
        <v>169</v>
      </c>
      <c r="C41" s="61" t="s">
        <v>200</v>
      </c>
      <c r="D41" s="69" t="s">
        <v>171</v>
      </c>
      <c r="E41" s="63" t="s">
        <v>293</v>
      </c>
      <c r="F41" s="62" t="s">
        <v>172</v>
      </c>
      <c r="G41" s="64" t="s">
        <v>173</v>
      </c>
      <c r="H41" s="65">
        <v>45950</v>
      </c>
      <c r="I41" s="65" t="s">
        <v>174</v>
      </c>
      <c r="J41" s="65" t="s">
        <v>134</v>
      </c>
      <c r="K41" s="65" t="s">
        <v>135</v>
      </c>
      <c r="L41" s="51" t="s">
        <v>306</v>
      </c>
      <c r="M41" s="70" t="s">
        <v>175</v>
      </c>
      <c r="N41" s="71" t="s">
        <v>176</v>
      </c>
      <c r="O41" s="59"/>
    </row>
    <row r="42" spans="1:15" ht="16.5" thickTop="1" thickBot="1" x14ac:dyDescent="0.3">
      <c r="A42" s="62" t="s">
        <v>168</v>
      </c>
      <c r="B42" s="87" t="s">
        <v>169</v>
      </c>
      <c r="C42" s="61" t="s">
        <v>201</v>
      </c>
      <c r="D42" s="69" t="s">
        <v>171</v>
      </c>
      <c r="E42" s="63" t="s">
        <v>293</v>
      </c>
      <c r="F42" s="62" t="s">
        <v>172</v>
      </c>
      <c r="G42" s="64" t="s">
        <v>173</v>
      </c>
      <c r="H42" s="65">
        <v>45950</v>
      </c>
      <c r="I42" s="65" t="s">
        <v>174</v>
      </c>
      <c r="J42" s="65" t="s">
        <v>134</v>
      </c>
      <c r="K42" s="65" t="s">
        <v>135</v>
      </c>
      <c r="L42" s="51" t="s">
        <v>306</v>
      </c>
      <c r="M42" s="70" t="s">
        <v>175</v>
      </c>
      <c r="N42" s="71" t="s">
        <v>176</v>
      </c>
      <c r="O42" s="59"/>
    </row>
    <row r="43" spans="1:15" ht="16.5" thickTop="1" thickBot="1" x14ac:dyDescent="0.3">
      <c r="A43" s="62" t="s">
        <v>168</v>
      </c>
      <c r="B43" s="87" t="s">
        <v>169</v>
      </c>
      <c r="C43" s="61" t="s">
        <v>201</v>
      </c>
      <c r="D43" s="69" t="s">
        <v>171</v>
      </c>
      <c r="E43" s="63" t="s">
        <v>293</v>
      </c>
      <c r="F43" s="62" t="s">
        <v>172</v>
      </c>
      <c r="G43" s="64" t="s">
        <v>173</v>
      </c>
      <c r="H43" s="65">
        <v>45950</v>
      </c>
      <c r="I43" s="65" t="s">
        <v>174</v>
      </c>
      <c r="J43" s="65" t="s">
        <v>134</v>
      </c>
      <c r="K43" s="65" t="s">
        <v>135</v>
      </c>
      <c r="L43" s="51" t="s">
        <v>306</v>
      </c>
      <c r="M43" s="70" t="s">
        <v>175</v>
      </c>
      <c r="N43" s="71" t="s">
        <v>176</v>
      </c>
      <c r="O43" s="59"/>
    </row>
    <row r="44" spans="1:15" ht="16.5" thickTop="1" thickBot="1" x14ac:dyDescent="0.3">
      <c r="A44" s="62" t="s">
        <v>168</v>
      </c>
      <c r="B44" s="87" t="s">
        <v>169</v>
      </c>
      <c r="C44" s="61" t="s">
        <v>202</v>
      </c>
      <c r="D44" s="69" t="s">
        <v>171</v>
      </c>
      <c r="E44" s="63" t="s">
        <v>293</v>
      </c>
      <c r="F44" s="62" t="s">
        <v>172</v>
      </c>
      <c r="G44" s="64" t="s">
        <v>173</v>
      </c>
      <c r="H44" s="65">
        <v>45950</v>
      </c>
      <c r="I44" s="65" t="s">
        <v>174</v>
      </c>
      <c r="J44" s="65" t="s">
        <v>134</v>
      </c>
      <c r="K44" s="65" t="s">
        <v>135</v>
      </c>
      <c r="L44" s="51" t="s">
        <v>306</v>
      </c>
      <c r="M44" s="70" t="s">
        <v>175</v>
      </c>
      <c r="N44" s="71" t="s">
        <v>176</v>
      </c>
      <c r="O44" s="59"/>
    </row>
    <row r="45" spans="1:15" ht="16.5" thickTop="1" thickBot="1" x14ac:dyDescent="0.3">
      <c r="A45" s="62" t="s">
        <v>168</v>
      </c>
      <c r="B45" s="87" t="s">
        <v>169</v>
      </c>
      <c r="C45" s="61" t="s">
        <v>203</v>
      </c>
      <c r="D45" s="69" t="s">
        <v>171</v>
      </c>
      <c r="E45" s="63" t="s">
        <v>293</v>
      </c>
      <c r="F45" s="62" t="s">
        <v>172</v>
      </c>
      <c r="G45" s="64" t="s">
        <v>173</v>
      </c>
      <c r="H45" s="65">
        <v>45950</v>
      </c>
      <c r="I45" s="65" t="s">
        <v>174</v>
      </c>
      <c r="J45" s="65" t="s">
        <v>134</v>
      </c>
      <c r="K45" s="65" t="s">
        <v>135</v>
      </c>
      <c r="L45" s="51" t="s">
        <v>306</v>
      </c>
      <c r="M45" s="70" t="s">
        <v>175</v>
      </c>
      <c r="N45" s="71" t="s">
        <v>176</v>
      </c>
      <c r="O45" s="59"/>
    </row>
    <row r="46" spans="1:15" ht="16.5" thickTop="1" thickBot="1" x14ac:dyDescent="0.3">
      <c r="A46" s="62" t="s">
        <v>168</v>
      </c>
      <c r="B46" s="87" t="s">
        <v>169</v>
      </c>
      <c r="C46" s="61" t="s">
        <v>204</v>
      </c>
      <c r="D46" s="69" t="s">
        <v>171</v>
      </c>
      <c r="E46" s="63" t="s">
        <v>293</v>
      </c>
      <c r="F46" s="62" t="s">
        <v>172</v>
      </c>
      <c r="G46" s="64" t="s">
        <v>173</v>
      </c>
      <c r="H46" s="65">
        <v>45950</v>
      </c>
      <c r="I46" s="65" t="s">
        <v>174</v>
      </c>
      <c r="J46" s="65" t="s">
        <v>134</v>
      </c>
      <c r="K46" s="65" t="s">
        <v>135</v>
      </c>
      <c r="L46" s="51" t="s">
        <v>306</v>
      </c>
      <c r="M46" s="70" t="s">
        <v>175</v>
      </c>
      <c r="N46" s="71" t="s">
        <v>176</v>
      </c>
      <c r="O46" s="59"/>
    </row>
    <row r="47" spans="1:15" ht="16.5" thickTop="1" thickBot="1" x14ac:dyDescent="0.3">
      <c r="A47" s="62" t="s">
        <v>168</v>
      </c>
      <c r="B47" s="87" t="s">
        <v>169</v>
      </c>
      <c r="C47" s="61" t="s">
        <v>205</v>
      </c>
      <c r="D47" s="69" t="s">
        <v>171</v>
      </c>
      <c r="E47" s="63" t="s">
        <v>293</v>
      </c>
      <c r="F47" s="62" t="s">
        <v>172</v>
      </c>
      <c r="G47" s="64" t="s">
        <v>173</v>
      </c>
      <c r="H47" s="65">
        <v>45950</v>
      </c>
      <c r="I47" s="65" t="s">
        <v>174</v>
      </c>
      <c r="J47" s="65" t="s">
        <v>134</v>
      </c>
      <c r="K47" s="65" t="s">
        <v>135</v>
      </c>
      <c r="L47" s="51" t="s">
        <v>306</v>
      </c>
      <c r="M47" s="70" t="s">
        <v>175</v>
      </c>
      <c r="N47" s="71" t="s">
        <v>176</v>
      </c>
      <c r="O47" s="59"/>
    </row>
    <row r="48" spans="1:15" ht="16.5" thickTop="1" thickBot="1" x14ac:dyDescent="0.3">
      <c r="A48" s="62" t="s">
        <v>168</v>
      </c>
      <c r="B48" s="87" t="s">
        <v>169</v>
      </c>
      <c r="C48" s="61" t="s">
        <v>206</v>
      </c>
      <c r="D48" s="69" t="s">
        <v>171</v>
      </c>
      <c r="E48" s="63" t="s">
        <v>293</v>
      </c>
      <c r="F48" s="62" t="s">
        <v>172</v>
      </c>
      <c r="G48" s="64" t="s">
        <v>173</v>
      </c>
      <c r="H48" s="65">
        <v>45950</v>
      </c>
      <c r="I48" s="65" t="s">
        <v>174</v>
      </c>
      <c r="J48" s="65" t="s">
        <v>134</v>
      </c>
      <c r="K48" s="65" t="s">
        <v>135</v>
      </c>
      <c r="L48" s="51" t="s">
        <v>306</v>
      </c>
      <c r="M48" s="70" t="s">
        <v>175</v>
      </c>
      <c r="N48" s="71" t="s">
        <v>176</v>
      </c>
      <c r="O48" s="59"/>
    </row>
    <row r="49" spans="1:15" ht="16.5" thickTop="1" thickBot="1" x14ac:dyDescent="0.3">
      <c r="A49" s="62" t="s">
        <v>168</v>
      </c>
      <c r="B49" s="87" t="s">
        <v>169</v>
      </c>
      <c r="C49" s="61" t="s">
        <v>207</v>
      </c>
      <c r="D49" s="69" t="s">
        <v>171</v>
      </c>
      <c r="E49" s="63" t="s">
        <v>293</v>
      </c>
      <c r="F49" s="62" t="s">
        <v>172</v>
      </c>
      <c r="G49" s="64" t="s">
        <v>173</v>
      </c>
      <c r="H49" s="65">
        <v>45950</v>
      </c>
      <c r="I49" s="65" t="s">
        <v>174</v>
      </c>
      <c r="J49" s="65" t="s">
        <v>134</v>
      </c>
      <c r="K49" s="65" t="s">
        <v>135</v>
      </c>
      <c r="L49" s="51" t="s">
        <v>306</v>
      </c>
      <c r="M49" s="70" t="s">
        <v>175</v>
      </c>
      <c r="N49" s="71" t="s">
        <v>176</v>
      </c>
      <c r="O49" s="59"/>
    </row>
    <row r="50" spans="1:15" ht="16.5" thickTop="1" thickBot="1" x14ac:dyDescent="0.3">
      <c r="A50" s="62" t="s">
        <v>168</v>
      </c>
      <c r="B50" s="87" t="s">
        <v>169</v>
      </c>
      <c r="C50" s="61" t="s">
        <v>208</v>
      </c>
      <c r="D50" s="69" t="s">
        <v>171</v>
      </c>
      <c r="E50" s="63" t="s">
        <v>293</v>
      </c>
      <c r="F50" s="62" t="s">
        <v>172</v>
      </c>
      <c r="G50" s="64" t="s">
        <v>173</v>
      </c>
      <c r="H50" s="65">
        <v>45950</v>
      </c>
      <c r="I50" s="65" t="s">
        <v>174</v>
      </c>
      <c r="J50" s="65" t="s">
        <v>134</v>
      </c>
      <c r="K50" s="65" t="s">
        <v>135</v>
      </c>
      <c r="L50" s="51" t="s">
        <v>306</v>
      </c>
      <c r="M50" s="70" t="s">
        <v>175</v>
      </c>
      <c r="N50" s="71" t="s">
        <v>176</v>
      </c>
      <c r="O50" s="59"/>
    </row>
    <row r="51" spans="1:15" ht="16.5" thickTop="1" thickBot="1" x14ac:dyDescent="0.3">
      <c r="A51" s="62" t="s">
        <v>168</v>
      </c>
      <c r="B51" s="87" t="s">
        <v>169</v>
      </c>
      <c r="C51" s="61" t="s">
        <v>209</v>
      </c>
      <c r="D51" s="69" t="s">
        <v>171</v>
      </c>
      <c r="E51" s="63" t="s">
        <v>293</v>
      </c>
      <c r="F51" s="62" t="s">
        <v>172</v>
      </c>
      <c r="G51" s="64" t="s">
        <v>173</v>
      </c>
      <c r="H51" s="65">
        <v>45950</v>
      </c>
      <c r="I51" s="65" t="s">
        <v>174</v>
      </c>
      <c r="J51" s="65" t="s">
        <v>134</v>
      </c>
      <c r="K51" s="65" t="s">
        <v>135</v>
      </c>
      <c r="L51" s="51" t="s">
        <v>306</v>
      </c>
      <c r="M51" s="70" t="s">
        <v>175</v>
      </c>
      <c r="N51" s="71" t="s">
        <v>176</v>
      </c>
      <c r="O51" s="59"/>
    </row>
    <row r="52" spans="1:15" ht="16.5" thickTop="1" thickBot="1" x14ac:dyDescent="0.3">
      <c r="A52" s="53" t="s">
        <v>210</v>
      </c>
      <c r="B52" s="79" t="s">
        <v>211</v>
      </c>
      <c r="C52" s="73" t="s">
        <v>212</v>
      </c>
      <c r="D52" s="59" t="s">
        <v>213</v>
      </c>
      <c r="E52" s="54" t="s">
        <v>214</v>
      </c>
      <c r="F52" s="53" t="s">
        <v>215</v>
      </c>
      <c r="G52" s="57" t="s">
        <v>216</v>
      </c>
      <c r="H52" s="57">
        <v>45400</v>
      </c>
      <c r="I52" s="57" t="s">
        <v>217</v>
      </c>
      <c r="J52" s="57" t="s">
        <v>134</v>
      </c>
      <c r="K52" s="57" t="s">
        <v>135</v>
      </c>
      <c r="L52" s="51" t="s">
        <v>306</v>
      </c>
      <c r="M52" s="57" t="s">
        <v>218</v>
      </c>
      <c r="N52" s="57">
        <v>925300409</v>
      </c>
      <c r="O52" s="57" t="s">
        <v>304</v>
      </c>
    </row>
    <row r="53" spans="1:15" ht="16.5" thickTop="1" thickBot="1" x14ac:dyDescent="0.3">
      <c r="A53" s="53" t="s">
        <v>210</v>
      </c>
      <c r="B53" s="79" t="s">
        <v>211</v>
      </c>
      <c r="C53" s="73" t="s">
        <v>219</v>
      </c>
      <c r="D53" s="59" t="s">
        <v>213</v>
      </c>
      <c r="E53" s="54" t="s">
        <v>214</v>
      </c>
      <c r="F53" s="53" t="s">
        <v>220</v>
      </c>
      <c r="G53" s="57" t="s">
        <v>216</v>
      </c>
      <c r="H53" s="57">
        <v>45400</v>
      </c>
      <c r="I53" s="57" t="s">
        <v>217</v>
      </c>
      <c r="J53" s="57" t="s">
        <v>134</v>
      </c>
      <c r="K53" s="57" t="s">
        <v>135</v>
      </c>
      <c r="L53" s="51" t="s">
        <v>306</v>
      </c>
      <c r="M53" s="57" t="s">
        <v>218</v>
      </c>
      <c r="N53" s="57">
        <v>925300409</v>
      </c>
      <c r="O53" s="59"/>
    </row>
    <row r="54" spans="1:15" ht="16.5" thickTop="1" thickBot="1" x14ac:dyDescent="0.3">
      <c r="A54" s="53" t="s">
        <v>210</v>
      </c>
      <c r="B54" s="79" t="s">
        <v>221</v>
      </c>
      <c r="C54" s="73" t="s">
        <v>222</v>
      </c>
      <c r="D54" s="59" t="s">
        <v>223</v>
      </c>
      <c r="E54" s="54" t="s">
        <v>214</v>
      </c>
      <c r="F54" s="59" t="s">
        <v>224</v>
      </c>
      <c r="G54" s="57" t="s">
        <v>225</v>
      </c>
      <c r="H54" s="57">
        <v>2630</v>
      </c>
      <c r="I54" s="57" t="s">
        <v>226</v>
      </c>
      <c r="J54" s="57" t="s">
        <v>134</v>
      </c>
      <c r="K54" s="57" t="s">
        <v>135</v>
      </c>
      <c r="L54" s="51" t="s">
        <v>306</v>
      </c>
      <c r="M54" s="74" t="s">
        <v>227</v>
      </c>
      <c r="N54" s="57">
        <v>967442029</v>
      </c>
      <c r="O54" s="75" t="s">
        <v>303</v>
      </c>
    </row>
    <row r="55" spans="1:15" ht="16.5" thickTop="1" thickBot="1" x14ac:dyDescent="0.3">
      <c r="A55" s="53" t="s">
        <v>210</v>
      </c>
      <c r="B55" s="79" t="s">
        <v>228</v>
      </c>
      <c r="C55" s="76" t="s">
        <v>229</v>
      </c>
      <c r="D55" s="59" t="s">
        <v>230</v>
      </c>
      <c r="E55" s="54" t="s">
        <v>214</v>
      </c>
      <c r="F55" s="59" t="s">
        <v>231</v>
      </c>
      <c r="G55" s="57" t="s">
        <v>232</v>
      </c>
      <c r="H55" s="57">
        <v>2630</v>
      </c>
      <c r="I55" s="57" t="s">
        <v>226</v>
      </c>
      <c r="J55" s="57" t="s">
        <v>134</v>
      </c>
      <c r="K55" s="57" t="s">
        <v>135</v>
      </c>
      <c r="L55" s="51" t="s">
        <v>306</v>
      </c>
      <c r="M55" s="74" t="s">
        <v>233</v>
      </c>
      <c r="N55" s="57">
        <v>967440596</v>
      </c>
      <c r="O55" s="67" t="s">
        <v>299</v>
      </c>
    </row>
    <row r="56" spans="1:15" ht="16.5" thickTop="1" thickBot="1" x14ac:dyDescent="0.3">
      <c r="A56" s="53" t="s">
        <v>210</v>
      </c>
      <c r="B56" s="79" t="s">
        <v>228</v>
      </c>
      <c r="C56" s="76" t="s">
        <v>234</v>
      </c>
      <c r="D56" s="59" t="s">
        <v>230</v>
      </c>
      <c r="E56" s="54" t="s">
        <v>214</v>
      </c>
      <c r="F56" s="59" t="s">
        <v>231</v>
      </c>
      <c r="G56" s="57" t="s">
        <v>232</v>
      </c>
      <c r="H56" s="57">
        <v>2630</v>
      </c>
      <c r="I56" s="57" t="s">
        <v>226</v>
      </c>
      <c r="J56" s="57" t="s">
        <v>134</v>
      </c>
      <c r="K56" s="57" t="s">
        <v>135</v>
      </c>
      <c r="L56" s="51" t="s">
        <v>306</v>
      </c>
      <c r="M56" s="74" t="s">
        <v>233</v>
      </c>
      <c r="N56" s="57">
        <v>967440596</v>
      </c>
      <c r="O56" s="67" t="s">
        <v>300</v>
      </c>
    </row>
    <row r="57" spans="1:15" ht="16.5" thickTop="1" thickBot="1" x14ac:dyDescent="0.3">
      <c r="A57" s="53" t="s">
        <v>210</v>
      </c>
      <c r="B57" s="79" t="s">
        <v>235</v>
      </c>
      <c r="C57" s="76" t="s">
        <v>236</v>
      </c>
      <c r="D57" s="59" t="s">
        <v>237</v>
      </c>
      <c r="E57" s="54" t="s">
        <v>214</v>
      </c>
      <c r="F57" s="77" t="s">
        <v>238</v>
      </c>
      <c r="G57" s="57"/>
      <c r="H57" s="57">
        <v>2630</v>
      </c>
      <c r="I57" s="57" t="s">
        <v>226</v>
      </c>
      <c r="J57" s="57" t="s">
        <v>134</v>
      </c>
      <c r="K57" s="57" t="s">
        <v>135</v>
      </c>
      <c r="L57" s="51" t="s">
        <v>306</v>
      </c>
      <c r="M57" s="74" t="s">
        <v>239</v>
      </c>
      <c r="N57" s="57">
        <v>967441714</v>
      </c>
      <c r="O57" s="57" t="s">
        <v>305</v>
      </c>
    </row>
    <row r="58" spans="1:15" ht="16.5" thickTop="1" thickBot="1" x14ac:dyDescent="0.3">
      <c r="A58" s="53" t="s">
        <v>210</v>
      </c>
      <c r="B58" s="79" t="s">
        <v>240</v>
      </c>
      <c r="C58" s="78" t="s">
        <v>241</v>
      </c>
      <c r="D58" s="59" t="s">
        <v>242</v>
      </c>
      <c r="E58" s="54" t="s">
        <v>214</v>
      </c>
      <c r="F58" s="79" t="s">
        <v>243</v>
      </c>
      <c r="G58" s="57" t="s">
        <v>244</v>
      </c>
      <c r="H58" s="57">
        <v>2630</v>
      </c>
      <c r="I58" s="57" t="s">
        <v>226</v>
      </c>
      <c r="J58" s="57" t="s">
        <v>134</v>
      </c>
      <c r="K58" s="57" t="s">
        <v>135</v>
      </c>
      <c r="L58" s="51" t="s">
        <v>306</v>
      </c>
      <c r="M58" s="72" t="s">
        <v>245</v>
      </c>
      <c r="N58" s="57">
        <v>967440712</v>
      </c>
      <c r="O58" s="75" t="s">
        <v>301</v>
      </c>
    </row>
    <row r="59" spans="1:15" ht="16.5" thickTop="1" thickBot="1" x14ac:dyDescent="0.3">
      <c r="A59" s="53" t="s">
        <v>210</v>
      </c>
      <c r="B59" s="79" t="s">
        <v>240</v>
      </c>
      <c r="C59" s="78" t="s">
        <v>246</v>
      </c>
      <c r="D59" s="59" t="s">
        <v>242</v>
      </c>
      <c r="E59" s="54" t="s">
        <v>214</v>
      </c>
      <c r="F59" s="79" t="s">
        <v>243</v>
      </c>
      <c r="G59" s="57" t="s">
        <v>244</v>
      </c>
      <c r="H59" s="57">
        <v>2630</v>
      </c>
      <c r="I59" s="57" t="s">
        <v>226</v>
      </c>
      <c r="J59" s="57" t="s">
        <v>134</v>
      </c>
      <c r="K59" s="57" t="s">
        <v>135</v>
      </c>
      <c r="L59" s="51" t="s">
        <v>306</v>
      </c>
      <c r="M59" s="72" t="s">
        <v>245</v>
      </c>
      <c r="N59" s="57">
        <v>967440712</v>
      </c>
      <c r="O59" s="75" t="s">
        <v>302</v>
      </c>
    </row>
    <row r="60" spans="1:15" ht="16.5" thickTop="1" thickBot="1" x14ac:dyDescent="0.3">
      <c r="A60" s="53" t="s">
        <v>210</v>
      </c>
      <c r="B60" s="79" t="s">
        <v>240</v>
      </c>
      <c r="C60" s="78" t="s">
        <v>247</v>
      </c>
      <c r="D60" s="59" t="s">
        <v>242</v>
      </c>
      <c r="E60" s="54" t="s">
        <v>214</v>
      </c>
      <c r="F60" s="79" t="s">
        <v>243</v>
      </c>
      <c r="G60" s="57" t="s">
        <v>244</v>
      </c>
      <c r="H60" s="57">
        <v>2630</v>
      </c>
      <c r="I60" s="57" t="s">
        <v>226</v>
      </c>
      <c r="J60" s="57" t="s">
        <v>134</v>
      </c>
      <c r="K60" s="57" t="s">
        <v>135</v>
      </c>
      <c r="L60" s="51" t="s">
        <v>306</v>
      </c>
      <c r="M60" s="72" t="s">
        <v>245</v>
      </c>
      <c r="N60" s="57">
        <v>967440712</v>
      </c>
      <c r="O60" s="59"/>
    </row>
    <row r="61" spans="1:15" ht="16.5" thickTop="1" thickBot="1" x14ac:dyDescent="0.3">
      <c r="A61" s="53" t="s">
        <v>210</v>
      </c>
      <c r="B61" s="79" t="s">
        <v>240</v>
      </c>
      <c r="C61" s="78" t="s">
        <v>248</v>
      </c>
      <c r="D61" s="59" t="s">
        <v>242</v>
      </c>
      <c r="E61" s="54" t="s">
        <v>214</v>
      </c>
      <c r="F61" s="79" t="s">
        <v>243</v>
      </c>
      <c r="G61" s="57" t="s">
        <v>244</v>
      </c>
      <c r="H61" s="57">
        <v>2630</v>
      </c>
      <c r="I61" s="57" t="s">
        <v>226</v>
      </c>
      <c r="J61" s="57" t="s">
        <v>134</v>
      </c>
      <c r="K61" s="57" t="s">
        <v>135</v>
      </c>
      <c r="L61" s="51" t="s">
        <v>306</v>
      </c>
      <c r="M61" s="72" t="s">
        <v>245</v>
      </c>
      <c r="N61" s="57">
        <v>967440712</v>
      </c>
      <c r="O61" s="59"/>
    </row>
    <row r="62" spans="1:15" ht="16.5" thickTop="1" thickBot="1" x14ac:dyDescent="0.3">
      <c r="A62" s="53" t="s">
        <v>210</v>
      </c>
      <c r="B62" s="79" t="s">
        <v>240</v>
      </c>
      <c r="C62" s="78" t="s">
        <v>249</v>
      </c>
      <c r="D62" s="59" t="s">
        <v>242</v>
      </c>
      <c r="E62" s="54" t="s">
        <v>214</v>
      </c>
      <c r="F62" s="79" t="s">
        <v>243</v>
      </c>
      <c r="G62" s="57" t="s">
        <v>244</v>
      </c>
      <c r="H62" s="57">
        <v>2630</v>
      </c>
      <c r="I62" s="57" t="s">
        <v>226</v>
      </c>
      <c r="J62" s="57" t="s">
        <v>134</v>
      </c>
      <c r="K62" s="57" t="s">
        <v>135</v>
      </c>
      <c r="L62" s="51" t="s">
        <v>306</v>
      </c>
      <c r="M62" s="72" t="s">
        <v>245</v>
      </c>
      <c r="N62" s="57">
        <v>967440712</v>
      </c>
      <c r="O62" s="59"/>
    </row>
    <row r="63" spans="1:15" ht="16.5" thickTop="1" thickBot="1" x14ac:dyDescent="0.3">
      <c r="A63" s="53" t="s">
        <v>210</v>
      </c>
      <c r="B63" s="79" t="s">
        <v>240</v>
      </c>
      <c r="C63" s="78" t="s">
        <v>250</v>
      </c>
      <c r="D63" s="59" t="s">
        <v>242</v>
      </c>
      <c r="E63" s="54" t="s">
        <v>214</v>
      </c>
      <c r="F63" s="79" t="s">
        <v>243</v>
      </c>
      <c r="G63" s="57" t="s">
        <v>244</v>
      </c>
      <c r="H63" s="57">
        <v>2630</v>
      </c>
      <c r="I63" s="57" t="s">
        <v>226</v>
      </c>
      <c r="J63" s="57" t="s">
        <v>134</v>
      </c>
      <c r="K63" s="57" t="s">
        <v>135</v>
      </c>
      <c r="L63" s="51" t="s">
        <v>306</v>
      </c>
      <c r="M63" s="72" t="s">
        <v>245</v>
      </c>
      <c r="N63" s="57">
        <v>967440712</v>
      </c>
      <c r="O63" s="59"/>
    </row>
    <row r="64" spans="1:15" ht="16.5" thickTop="1" thickBot="1" x14ac:dyDescent="0.3">
      <c r="A64" s="53" t="s">
        <v>210</v>
      </c>
      <c r="B64" s="79" t="s">
        <v>240</v>
      </c>
      <c r="C64" s="78" t="s">
        <v>251</v>
      </c>
      <c r="D64" s="59" t="s">
        <v>242</v>
      </c>
      <c r="E64" s="54" t="s">
        <v>214</v>
      </c>
      <c r="F64" s="79" t="s">
        <v>243</v>
      </c>
      <c r="G64" s="57" t="s">
        <v>244</v>
      </c>
      <c r="H64" s="57">
        <v>2630</v>
      </c>
      <c r="I64" s="57" t="s">
        <v>226</v>
      </c>
      <c r="J64" s="57" t="s">
        <v>134</v>
      </c>
      <c r="K64" s="57" t="s">
        <v>135</v>
      </c>
      <c r="L64" s="51" t="s">
        <v>306</v>
      </c>
      <c r="M64" s="72" t="s">
        <v>245</v>
      </c>
      <c r="N64" s="57">
        <v>967440712</v>
      </c>
      <c r="O64" s="59"/>
    </row>
    <row r="65" spans="1:15" ht="16.5" thickTop="1" thickBot="1" x14ac:dyDescent="0.3">
      <c r="A65" s="53" t="s">
        <v>210</v>
      </c>
      <c r="B65" s="79" t="s">
        <v>240</v>
      </c>
      <c r="C65" s="80" t="s">
        <v>252</v>
      </c>
      <c r="D65" s="59" t="s">
        <v>242</v>
      </c>
      <c r="E65" s="54" t="s">
        <v>214</v>
      </c>
      <c r="F65" s="79" t="s">
        <v>243</v>
      </c>
      <c r="G65" s="57" t="s">
        <v>244</v>
      </c>
      <c r="H65" s="57">
        <v>2630</v>
      </c>
      <c r="I65" s="57" t="s">
        <v>226</v>
      </c>
      <c r="J65" s="57" t="s">
        <v>134</v>
      </c>
      <c r="K65" s="57" t="s">
        <v>135</v>
      </c>
      <c r="L65" s="51" t="s">
        <v>306</v>
      </c>
      <c r="M65" s="72" t="s">
        <v>245</v>
      </c>
      <c r="N65" s="57">
        <v>967440712</v>
      </c>
      <c r="O65" s="59"/>
    </row>
    <row r="66" spans="1:15" ht="16.5" thickTop="1" thickBot="1" x14ac:dyDescent="0.3">
      <c r="A66" s="53" t="s">
        <v>210</v>
      </c>
      <c r="B66" s="79" t="s">
        <v>240</v>
      </c>
      <c r="C66" s="80" t="s">
        <v>253</v>
      </c>
      <c r="D66" s="59" t="s">
        <v>242</v>
      </c>
      <c r="E66" s="54" t="s">
        <v>214</v>
      </c>
      <c r="F66" s="79" t="s">
        <v>243</v>
      </c>
      <c r="G66" s="57" t="s">
        <v>244</v>
      </c>
      <c r="H66" s="57">
        <v>2630</v>
      </c>
      <c r="I66" s="57" t="s">
        <v>226</v>
      </c>
      <c r="J66" s="57" t="s">
        <v>134</v>
      </c>
      <c r="K66" s="57" t="s">
        <v>135</v>
      </c>
      <c r="L66" s="51" t="s">
        <v>306</v>
      </c>
      <c r="M66" s="72" t="s">
        <v>245</v>
      </c>
      <c r="N66" s="57">
        <v>967440712</v>
      </c>
      <c r="O66" s="59"/>
    </row>
    <row r="67" spans="1:15" ht="16.5" thickTop="1" thickBot="1" x14ac:dyDescent="0.3">
      <c r="A67" s="53" t="s">
        <v>210</v>
      </c>
      <c r="B67" s="79" t="s">
        <v>240</v>
      </c>
      <c r="C67" s="78" t="s">
        <v>254</v>
      </c>
      <c r="D67" s="59" t="s">
        <v>242</v>
      </c>
      <c r="E67" s="54" t="s">
        <v>214</v>
      </c>
      <c r="F67" s="79" t="s">
        <v>243</v>
      </c>
      <c r="G67" s="57" t="s">
        <v>244</v>
      </c>
      <c r="H67" s="57">
        <v>2630</v>
      </c>
      <c r="I67" s="57" t="s">
        <v>226</v>
      </c>
      <c r="J67" s="57" t="s">
        <v>134</v>
      </c>
      <c r="K67" s="57" t="s">
        <v>135</v>
      </c>
      <c r="L67" s="51" t="s">
        <v>306</v>
      </c>
      <c r="M67" s="72" t="s">
        <v>245</v>
      </c>
      <c r="N67" s="57">
        <v>967440712</v>
      </c>
      <c r="O67" s="59"/>
    </row>
    <row r="68" spans="1:15" ht="16.5" thickTop="1" thickBot="1" x14ac:dyDescent="0.3">
      <c r="A68" s="53" t="s">
        <v>210</v>
      </c>
      <c r="B68" s="79" t="s">
        <v>240</v>
      </c>
      <c r="C68" s="78" t="s">
        <v>255</v>
      </c>
      <c r="D68" s="59" t="s">
        <v>242</v>
      </c>
      <c r="E68" s="54" t="s">
        <v>214</v>
      </c>
      <c r="F68" s="79" t="s">
        <v>243</v>
      </c>
      <c r="G68" s="57" t="s">
        <v>244</v>
      </c>
      <c r="H68" s="57">
        <v>2630</v>
      </c>
      <c r="I68" s="57" t="s">
        <v>226</v>
      </c>
      <c r="J68" s="57" t="s">
        <v>134</v>
      </c>
      <c r="K68" s="57" t="s">
        <v>135</v>
      </c>
      <c r="L68" s="51" t="s">
        <v>306</v>
      </c>
      <c r="M68" s="72" t="s">
        <v>245</v>
      </c>
      <c r="N68" s="57">
        <v>967440712</v>
      </c>
      <c r="O68" s="59"/>
    </row>
    <row r="69" spans="1:15" ht="16.5" thickTop="1" thickBot="1" x14ac:dyDescent="0.3">
      <c r="A69" s="53" t="s">
        <v>210</v>
      </c>
      <c r="B69" s="79" t="s">
        <v>240</v>
      </c>
      <c r="C69" s="78" t="s">
        <v>256</v>
      </c>
      <c r="D69" s="59" t="s">
        <v>242</v>
      </c>
      <c r="E69" s="54" t="s">
        <v>214</v>
      </c>
      <c r="F69" s="79" t="s">
        <v>243</v>
      </c>
      <c r="G69" s="57" t="s">
        <v>244</v>
      </c>
      <c r="H69" s="57">
        <v>2630</v>
      </c>
      <c r="I69" s="57" t="s">
        <v>226</v>
      </c>
      <c r="J69" s="57" t="s">
        <v>134</v>
      </c>
      <c r="K69" s="57" t="s">
        <v>135</v>
      </c>
      <c r="L69" s="51" t="s">
        <v>306</v>
      </c>
      <c r="M69" s="72" t="s">
        <v>245</v>
      </c>
      <c r="N69" s="57">
        <v>967440712</v>
      </c>
      <c r="O69" s="59"/>
    </row>
    <row r="70" spans="1:15" ht="16.5" thickTop="1" thickBot="1" x14ac:dyDescent="0.3">
      <c r="A70" s="53" t="s">
        <v>210</v>
      </c>
      <c r="B70" s="79" t="s">
        <v>240</v>
      </c>
      <c r="C70" s="80" t="s">
        <v>257</v>
      </c>
      <c r="D70" s="59" t="s">
        <v>242</v>
      </c>
      <c r="E70" s="54" t="s">
        <v>214</v>
      </c>
      <c r="F70" s="79" t="s">
        <v>243</v>
      </c>
      <c r="G70" s="57" t="s">
        <v>244</v>
      </c>
      <c r="H70" s="57">
        <v>2630</v>
      </c>
      <c r="I70" s="57" t="s">
        <v>226</v>
      </c>
      <c r="J70" s="57" t="s">
        <v>134</v>
      </c>
      <c r="K70" s="57" t="s">
        <v>135</v>
      </c>
      <c r="L70" s="51" t="s">
        <v>306</v>
      </c>
      <c r="M70" s="72" t="s">
        <v>245</v>
      </c>
      <c r="N70" s="57">
        <v>967440712</v>
      </c>
      <c r="O70" s="59"/>
    </row>
    <row r="71" spans="1:15" ht="16.5" thickTop="1" thickBot="1" x14ac:dyDescent="0.3">
      <c r="A71" s="53" t="s">
        <v>210</v>
      </c>
      <c r="B71" s="79" t="s">
        <v>240</v>
      </c>
      <c r="C71" s="80" t="s">
        <v>258</v>
      </c>
      <c r="D71" s="59" t="s">
        <v>242</v>
      </c>
      <c r="E71" s="54" t="s">
        <v>214</v>
      </c>
      <c r="F71" s="79" t="s">
        <v>243</v>
      </c>
      <c r="G71" s="57" t="s">
        <v>244</v>
      </c>
      <c r="H71" s="57">
        <v>2630</v>
      </c>
      <c r="I71" s="57" t="s">
        <v>226</v>
      </c>
      <c r="J71" s="57" t="s">
        <v>134</v>
      </c>
      <c r="K71" s="57" t="s">
        <v>135</v>
      </c>
      <c r="L71" s="51" t="s">
        <v>306</v>
      </c>
      <c r="M71" s="72" t="s">
        <v>245</v>
      </c>
      <c r="N71" s="57">
        <v>967440712</v>
      </c>
      <c r="O71" s="59"/>
    </row>
    <row r="72" spans="1:15" ht="16.5" thickTop="1" thickBot="1" x14ac:dyDescent="0.3">
      <c r="A72" s="53" t="s">
        <v>210</v>
      </c>
      <c r="B72" s="79" t="s">
        <v>240</v>
      </c>
      <c r="C72" s="80" t="s">
        <v>259</v>
      </c>
      <c r="D72" s="59" t="s">
        <v>242</v>
      </c>
      <c r="E72" s="54" t="s">
        <v>214</v>
      </c>
      <c r="F72" s="79" t="s">
        <v>243</v>
      </c>
      <c r="G72" s="57" t="s">
        <v>244</v>
      </c>
      <c r="H72" s="57">
        <v>2630</v>
      </c>
      <c r="I72" s="57" t="s">
        <v>226</v>
      </c>
      <c r="J72" s="57" t="s">
        <v>134</v>
      </c>
      <c r="K72" s="57" t="s">
        <v>135</v>
      </c>
      <c r="L72" s="51" t="s">
        <v>306</v>
      </c>
      <c r="M72" s="72" t="s">
        <v>245</v>
      </c>
      <c r="N72" s="57">
        <v>967440712</v>
      </c>
      <c r="O72" s="59"/>
    </row>
    <row r="73" spans="1:15" ht="16.5" thickTop="1" thickBot="1" x14ac:dyDescent="0.3">
      <c r="A73" s="53" t="s">
        <v>210</v>
      </c>
      <c r="B73" s="79" t="s">
        <v>240</v>
      </c>
      <c r="C73" s="80" t="s">
        <v>260</v>
      </c>
      <c r="D73" s="59" t="s">
        <v>242</v>
      </c>
      <c r="E73" s="54" t="s">
        <v>214</v>
      </c>
      <c r="F73" s="79" t="s">
        <v>243</v>
      </c>
      <c r="G73" s="57" t="s">
        <v>244</v>
      </c>
      <c r="H73" s="57">
        <v>2630</v>
      </c>
      <c r="I73" s="57" t="s">
        <v>226</v>
      </c>
      <c r="J73" s="57" t="s">
        <v>134</v>
      </c>
      <c r="K73" s="57" t="s">
        <v>135</v>
      </c>
      <c r="L73" s="51" t="s">
        <v>306</v>
      </c>
      <c r="M73" s="72" t="s">
        <v>245</v>
      </c>
      <c r="N73" s="57">
        <v>967440712</v>
      </c>
      <c r="O73" s="59"/>
    </row>
    <row r="74" spans="1:15" ht="16.5" thickTop="1" thickBot="1" x14ac:dyDescent="0.3">
      <c r="A74" s="53" t="s">
        <v>210</v>
      </c>
      <c r="B74" s="79" t="s">
        <v>240</v>
      </c>
      <c r="C74" s="78" t="s">
        <v>261</v>
      </c>
      <c r="D74" s="59" t="s">
        <v>242</v>
      </c>
      <c r="E74" s="54" t="s">
        <v>214</v>
      </c>
      <c r="F74" s="79" t="s">
        <v>243</v>
      </c>
      <c r="G74" s="57" t="s">
        <v>244</v>
      </c>
      <c r="H74" s="57">
        <v>2630</v>
      </c>
      <c r="I74" s="57" t="s">
        <v>226</v>
      </c>
      <c r="J74" s="57" t="s">
        <v>134</v>
      </c>
      <c r="K74" s="57" t="s">
        <v>135</v>
      </c>
      <c r="L74" s="51" t="s">
        <v>306</v>
      </c>
      <c r="M74" s="72" t="s">
        <v>245</v>
      </c>
      <c r="N74" s="57">
        <v>967440712</v>
      </c>
      <c r="O74" s="59"/>
    </row>
    <row r="75" spans="1:15" ht="16.5" thickTop="1" thickBot="1" x14ac:dyDescent="0.3">
      <c r="A75" s="53" t="s">
        <v>210</v>
      </c>
      <c r="B75" s="79" t="s">
        <v>240</v>
      </c>
      <c r="C75" s="80" t="s">
        <v>262</v>
      </c>
      <c r="D75" s="59" t="s">
        <v>242</v>
      </c>
      <c r="E75" s="54" t="s">
        <v>214</v>
      </c>
      <c r="F75" s="79" t="s">
        <v>243</v>
      </c>
      <c r="G75" s="57" t="s">
        <v>244</v>
      </c>
      <c r="H75" s="57">
        <v>2630</v>
      </c>
      <c r="I75" s="57" t="s">
        <v>226</v>
      </c>
      <c r="J75" s="57" t="s">
        <v>134</v>
      </c>
      <c r="K75" s="57" t="s">
        <v>135</v>
      </c>
      <c r="L75" s="51" t="s">
        <v>306</v>
      </c>
      <c r="M75" s="72" t="s">
        <v>245</v>
      </c>
      <c r="N75" s="57">
        <v>967440712</v>
      </c>
      <c r="O75" s="59"/>
    </row>
    <row r="76" spans="1:15" ht="16.5" thickTop="1" thickBot="1" x14ac:dyDescent="0.3">
      <c r="A76" s="53" t="s">
        <v>210</v>
      </c>
      <c r="B76" s="79" t="s">
        <v>240</v>
      </c>
      <c r="C76" s="80" t="s">
        <v>263</v>
      </c>
      <c r="D76" s="59" t="s">
        <v>242</v>
      </c>
      <c r="E76" s="54" t="s">
        <v>214</v>
      </c>
      <c r="F76" s="79" t="s">
        <v>243</v>
      </c>
      <c r="G76" s="57" t="s">
        <v>244</v>
      </c>
      <c r="H76" s="57">
        <v>2630</v>
      </c>
      <c r="I76" s="57" t="s">
        <v>226</v>
      </c>
      <c r="J76" s="57" t="s">
        <v>134</v>
      </c>
      <c r="K76" s="57" t="s">
        <v>135</v>
      </c>
      <c r="L76" s="51" t="s">
        <v>306</v>
      </c>
      <c r="M76" s="72" t="s">
        <v>245</v>
      </c>
      <c r="N76" s="57">
        <v>967440712</v>
      </c>
      <c r="O76" s="59"/>
    </row>
    <row r="77" spans="1:15" ht="16.5" thickTop="1" thickBot="1" x14ac:dyDescent="0.3">
      <c r="A77" s="53" t="s">
        <v>210</v>
      </c>
      <c r="B77" s="79" t="s">
        <v>240</v>
      </c>
      <c r="C77" s="80" t="s">
        <v>264</v>
      </c>
      <c r="D77" s="59" t="s">
        <v>242</v>
      </c>
      <c r="E77" s="54" t="s">
        <v>214</v>
      </c>
      <c r="F77" s="79" t="s">
        <v>243</v>
      </c>
      <c r="G77" s="57" t="s">
        <v>244</v>
      </c>
      <c r="H77" s="57">
        <v>2630</v>
      </c>
      <c r="I77" s="57" t="s">
        <v>226</v>
      </c>
      <c r="J77" s="57" t="s">
        <v>134</v>
      </c>
      <c r="K77" s="57" t="s">
        <v>135</v>
      </c>
      <c r="L77" s="51" t="s">
        <v>306</v>
      </c>
      <c r="M77" s="72" t="s">
        <v>245</v>
      </c>
      <c r="N77" s="57">
        <v>967440712</v>
      </c>
      <c r="O77" s="59"/>
    </row>
    <row r="78" spans="1:15" ht="16.5" thickTop="1" thickBot="1" x14ac:dyDescent="0.3">
      <c r="A78" s="53" t="s">
        <v>210</v>
      </c>
      <c r="B78" s="79" t="s">
        <v>240</v>
      </c>
      <c r="C78" s="80" t="s">
        <v>265</v>
      </c>
      <c r="D78" s="59" t="s">
        <v>242</v>
      </c>
      <c r="E78" s="54" t="s">
        <v>214</v>
      </c>
      <c r="F78" s="79" t="s">
        <v>243</v>
      </c>
      <c r="G78" s="57" t="s">
        <v>244</v>
      </c>
      <c r="H78" s="57">
        <v>2630</v>
      </c>
      <c r="I78" s="57" t="s">
        <v>226</v>
      </c>
      <c r="J78" s="57" t="s">
        <v>134</v>
      </c>
      <c r="K78" s="57" t="s">
        <v>135</v>
      </c>
      <c r="L78" s="51" t="s">
        <v>306</v>
      </c>
      <c r="M78" s="72" t="s">
        <v>245</v>
      </c>
      <c r="N78" s="57">
        <v>967440712</v>
      </c>
      <c r="O78" s="59"/>
    </row>
    <row r="79" spans="1:15" ht="16.5" thickTop="1" thickBot="1" x14ac:dyDescent="0.3">
      <c r="A79" s="53" t="s">
        <v>210</v>
      </c>
      <c r="B79" s="79" t="s">
        <v>240</v>
      </c>
      <c r="C79" s="80" t="s">
        <v>266</v>
      </c>
      <c r="D79" s="59" t="s">
        <v>242</v>
      </c>
      <c r="E79" s="54" t="s">
        <v>214</v>
      </c>
      <c r="F79" s="79" t="s">
        <v>243</v>
      </c>
      <c r="G79" s="57" t="s">
        <v>244</v>
      </c>
      <c r="H79" s="57">
        <v>2630</v>
      </c>
      <c r="I79" s="57" t="s">
        <v>226</v>
      </c>
      <c r="J79" s="57" t="s">
        <v>134</v>
      </c>
      <c r="K79" s="57" t="s">
        <v>135</v>
      </c>
      <c r="L79" s="51" t="s">
        <v>306</v>
      </c>
      <c r="M79" s="72" t="s">
        <v>245</v>
      </c>
      <c r="N79" s="57">
        <v>967440712</v>
      </c>
      <c r="O79" s="59"/>
    </row>
    <row r="80" spans="1:15" ht="16.5" thickTop="1" thickBot="1" x14ac:dyDescent="0.3">
      <c r="A80" s="53" t="s">
        <v>210</v>
      </c>
      <c r="B80" s="79" t="s">
        <v>240</v>
      </c>
      <c r="C80" s="80" t="s">
        <v>267</v>
      </c>
      <c r="D80" s="59" t="s">
        <v>242</v>
      </c>
      <c r="E80" s="54" t="s">
        <v>214</v>
      </c>
      <c r="F80" s="79" t="s">
        <v>243</v>
      </c>
      <c r="G80" s="57" t="s">
        <v>244</v>
      </c>
      <c r="H80" s="57">
        <v>2630</v>
      </c>
      <c r="I80" s="57" t="s">
        <v>226</v>
      </c>
      <c r="J80" s="57" t="s">
        <v>134</v>
      </c>
      <c r="K80" s="57" t="s">
        <v>135</v>
      </c>
      <c r="L80" s="51" t="s">
        <v>306</v>
      </c>
      <c r="M80" s="72" t="s">
        <v>245</v>
      </c>
      <c r="N80" s="57">
        <v>967440712</v>
      </c>
      <c r="O80" s="59"/>
    </row>
    <row r="81" spans="1:15" ht="16.5" thickTop="1" thickBot="1" x14ac:dyDescent="0.3">
      <c r="A81" s="53" t="s">
        <v>210</v>
      </c>
      <c r="B81" s="79" t="s">
        <v>240</v>
      </c>
      <c r="C81" s="80" t="s">
        <v>268</v>
      </c>
      <c r="D81" s="59" t="s">
        <v>242</v>
      </c>
      <c r="E81" s="54" t="s">
        <v>214</v>
      </c>
      <c r="F81" s="79" t="s">
        <v>243</v>
      </c>
      <c r="G81" s="57" t="s">
        <v>244</v>
      </c>
      <c r="H81" s="57">
        <v>2630</v>
      </c>
      <c r="I81" s="57" t="s">
        <v>226</v>
      </c>
      <c r="J81" s="57" t="s">
        <v>134</v>
      </c>
      <c r="K81" s="57" t="s">
        <v>135</v>
      </c>
      <c r="L81" s="51" t="s">
        <v>306</v>
      </c>
      <c r="M81" s="72" t="s">
        <v>245</v>
      </c>
      <c r="N81" s="57">
        <v>967440712</v>
      </c>
      <c r="O81" s="59"/>
    </row>
    <row r="82" spans="1:15" ht="16.5" thickTop="1" thickBot="1" x14ac:dyDescent="0.3">
      <c r="A82" s="53" t="s">
        <v>210</v>
      </c>
      <c r="B82" s="79" t="s">
        <v>240</v>
      </c>
      <c r="C82" s="80" t="s">
        <v>269</v>
      </c>
      <c r="D82" s="59" t="s">
        <v>242</v>
      </c>
      <c r="E82" s="54" t="s">
        <v>214</v>
      </c>
      <c r="F82" s="79" t="s">
        <v>243</v>
      </c>
      <c r="G82" s="57" t="s">
        <v>244</v>
      </c>
      <c r="H82" s="57">
        <v>2630</v>
      </c>
      <c r="I82" s="57" t="s">
        <v>226</v>
      </c>
      <c r="J82" s="57" t="s">
        <v>134</v>
      </c>
      <c r="K82" s="57" t="s">
        <v>135</v>
      </c>
      <c r="L82" s="51" t="s">
        <v>306</v>
      </c>
      <c r="M82" s="72" t="s">
        <v>245</v>
      </c>
      <c r="N82" s="57">
        <v>967440712</v>
      </c>
      <c r="O82" s="59"/>
    </row>
    <row r="83" spans="1:15" ht="16.5" thickTop="1" thickBot="1" x14ac:dyDescent="0.3">
      <c r="A83" s="53" t="s">
        <v>210</v>
      </c>
      <c r="B83" s="79" t="s">
        <v>240</v>
      </c>
      <c r="C83" s="80" t="s">
        <v>270</v>
      </c>
      <c r="D83" s="59" t="s">
        <v>242</v>
      </c>
      <c r="E83" s="54" t="s">
        <v>214</v>
      </c>
      <c r="F83" s="79" t="s">
        <v>243</v>
      </c>
      <c r="G83" s="57" t="s">
        <v>244</v>
      </c>
      <c r="H83" s="57">
        <v>2630</v>
      </c>
      <c r="I83" s="57" t="s">
        <v>226</v>
      </c>
      <c r="J83" s="57" t="s">
        <v>134</v>
      </c>
      <c r="K83" s="57" t="s">
        <v>135</v>
      </c>
      <c r="L83" s="51" t="s">
        <v>306</v>
      </c>
      <c r="M83" s="72" t="s">
        <v>245</v>
      </c>
      <c r="N83" s="57">
        <v>967440712</v>
      </c>
      <c r="O83" s="59"/>
    </row>
    <row r="84" spans="1:15" ht="16.5" thickTop="1" thickBot="1" x14ac:dyDescent="0.3">
      <c r="A84" s="53" t="s">
        <v>210</v>
      </c>
      <c r="B84" s="79" t="s">
        <v>240</v>
      </c>
      <c r="C84" s="80" t="s">
        <v>271</v>
      </c>
      <c r="D84" s="59" t="s">
        <v>242</v>
      </c>
      <c r="E84" s="54" t="s">
        <v>214</v>
      </c>
      <c r="F84" s="79" t="s">
        <v>243</v>
      </c>
      <c r="G84" s="57" t="s">
        <v>244</v>
      </c>
      <c r="H84" s="57">
        <v>2630</v>
      </c>
      <c r="I84" s="57" t="s">
        <v>226</v>
      </c>
      <c r="J84" s="57" t="s">
        <v>134</v>
      </c>
      <c r="K84" s="57" t="s">
        <v>135</v>
      </c>
      <c r="L84" s="51" t="s">
        <v>306</v>
      </c>
      <c r="M84" s="72" t="s">
        <v>245</v>
      </c>
      <c r="N84" s="57">
        <v>967440712</v>
      </c>
      <c r="O84" s="59"/>
    </row>
    <row r="85" spans="1:15" ht="16.5" thickTop="1" thickBot="1" x14ac:dyDescent="0.3">
      <c r="A85" s="53" t="s">
        <v>210</v>
      </c>
      <c r="B85" s="79" t="s">
        <v>240</v>
      </c>
      <c r="C85" s="80" t="s">
        <v>272</v>
      </c>
      <c r="D85" s="59" t="s">
        <v>242</v>
      </c>
      <c r="E85" s="54" t="s">
        <v>214</v>
      </c>
      <c r="F85" s="79" t="s">
        <v>243</v>
      </c>
      <c r="G85" s="57" t="s">
        <v>244</v>
      </c>
      <c r="H85" s="57">
        <v>2630</v>
      </c>
      <c r="I85" s="57" t="s">
        <v>226</v>
      </c>
      <c r="J85" s="57" t="s">
        <v>134</v>
      </c>
      <c r="K85" s="57" t="s">
        <v>135</v>
      </c>
      <c r="L85" s="51" t="s">
        <v>306</v>
      </c>
      <c r="M85" s="72" t="s">
        <v>245</v>
      </c>
      <c r="N85" s="57">
        <v>967440712</v>
      </c>
      <c r="O85" s="59"/>
    </row>
    <row r="86" spans="1:15" ht="16.5" thickTop="1" thickBot="1" x14ac:dyDescent="0.3">
      <c r="A86" s="53" t="s">
        <v>210</v>
      </c>
      <c r="B86" s="79" t="s">
        <v>240</v>
      </c>
      <c r="C86" s="80" t="s">
        <v>273</v>
      </c>
      <c r="D86" s="59" t="s">
        <v>242</v>
      </c>
      <c r="E86" s="54" t="s">
        <v>214</v>
      </c>
      <c r="F86" s="79" t="s">
        <v>243</v>
      </c>
      <c r="G86" s="57" t="s">
        <v>244</v>
      </c>
      <c r="H86" s="57">
        <v>2630</v>
      </c>
      <c r="I86" s="57" t="s">
        <v>226</v>
      </c>
      <c r="J86" s="57" t="s">
        <v>134</v>
      </c>
      <c r="K86" s="57" t="s">
        <v>135</v>
      </c>
      <c r="L86" s="51" t="s">
        <v>306</v>
      </c>
      <c r="M86" s="72" t="s">
        <v>245</v>
      </c>
      <c r="N86" s="57">
        <v>967440712</v>
      </c>
      <c r="O86" s="59"/>
    </row>
    <row r="87" spans="1:15" ht="16.5" thickTop="1" thickBot="1" x14ac:dyDescent="0.3">
      <c r="A87" s="53" t="s">
        <v>210</v>
      </c>
      <c r="B87" s="79" t="s">
        <v>240</v>
      </c>
      <c r="C87" s="80" t="s">
        <v>274</v>
      </c>
      <c r="D87" s="59" t="s">
        <v>242</v>
      </c>
      <c r="E87" s="54" t="s">
        <v>214</v>
      </c>
      <c r="F87" s="79" t="s">
        <v>243</v>
      </c>
      <c r="G87" s="57" t="s">
        <v>244</v>
      </c>
      <c r="H87" s="57">
        <v>2630</v>
      </c>
      <c r="I87" s="57" t="s">
        <v>226</v>
      </c>
      <c r="J87" s="57" t="s">
        <v>134</v>
      </c>
      <c r="K87" s="57" t="s">
        <v>135</v>
      </c>
      <c r="L87" s="51" t="s">
        <v>306</v>
      </c>
      <c r="M87" s="72" t="s">
        <v>245</v>
      </c>
      <c r="N87" s="57">
        <v>967440712</v>
      </c>
      <c r="O87" s="59"/>
    </row>
    <row r="88" spans="1:15" ht="16.5" thickTop="1" thickBot="1" x14ac:dyDescent="0.3">
      <c r="A88" s="53" t="s">
        <v>210</v>
      </c>
      <c r="B88" s="79" t="s">
        <v>240</v>
      </c>
      <c r="C88" s="80" t="s">
        <v>275</v>
      </c>
      <c r="D88" s="59" t="s">
        <v>242</v>
      </c>
      <c r="E88" s="54" t="s">
        <v>214</v>
      </c>
      <c r="F88" s="79" t="s">
        <v>243</v>
      </c>
      <c r="G88" s="57" t="s">
        <v>244</v>
      </c>
      <c r="H88" s="57">
        <v>2630</v>
      </c>
      <c r="I88" s="57" t="s">
        <v>226</v>
      </c>
      <c r="J88" s="57" t="s">
        <v>134</v>
      </c>
      <c r="K88" s="57" t="s">
        <v>135</v>
      </c>
      <c r="L88" s="51" t="s">
        <v>306</v>
      </c>
      <c r="M88" s="72" t="s">
        <v>245</v>
      </c>
      <c r="N88" s="57">
        <v>967440712</v>
      </c>
      <c r="O88" s="59"/>
    </row>
    <row r="89" spans="1:15" ht="16.5" thickTop="1" thickBot="1" x14ac:dyDescent="0.3">
      <c r="A89" s="53" t="s">
        <v>210</v>
      </c>
      <c r="B89" s="79" t="s">
        <v>240</v>
      </c>
      <c r="C89" s="80" t="s">
        <v>276</v>
      </c>
      <c r="D89" s="59" t="s">
        <v>242</v>
      </c>
      <c r="E89" s="54" t="s">
        <v>214</v>
      </c>
      <c r="F89" s="79" t="s">
        <v>243</v>
      </c>
      <c r="G89" s="57" t="s">
        <v>244</v>
      </c>
      <c r="H89" s="57">
        <v>2630</v>
      </c>
      <c r="I89" s="57" t="s">
        <v>226</v>
      </c>
      <c r="J89" s="57" t="s">
        <v>134</v>
      </c>
      <c r="K89" s="57" t="s">
        <v>135</v>
      </c>
      <c r="L89" s="51" t="s">
        <v>306</v>
      </c>
      <c r="M89" s="72" t="s">
        <v>245</v>
      </c>
      <c r="N89" s="57">
        <v>967440712</v>
      </c>
      <c r="O89" s="59"/>
    </row>
    <row r="90" spans="1:15" ht="16.5" thickTop="1" thickBot="1" x14ac:dyDescent="0.3">
      <c r="A90" s="53" t="s">
        <v>210</v>
      </c>
      <c r="B90" s="79" t="s">
        <v>240</v>
      </c>
      <c r="C90" s="80" t="s">
        <v>277</v>
      </c>
      <c r="D90" s="59" t="s">
        <v>242</v>
      </c>
      <c r="E90" s="54" t="s">
        <v>214</v>
      </c>
      <c r="F90" s="79" t="s">
        <v>243</v>
      </c>
      <c r="G90" s="57" t="s">
        <v>244</v>
      </c>
      <c r="H90" s="57">
        <v>2630</v>
      </c>
      <c r="I90" s="57" t="s">
        <v>226</v>
      </c>
      <c r="J90" s="57" t="s">
        <v>134</v>
      </c>
      <c r="K90" s="57" t="s">
        <v>135</v>
      </c>
      <c r="L90" s="51" t="s">
        <v>306</v>
      </c>
      <c r="M90" s="72" t="s">
        <v>245</v>
      </c>
      <c r="N90" s="57">
        <v>967440712</v>
      </c>
      <c r="O90" s="59"/>
    </row>
    <row r="91" spans="1:15" ht="16.5" thickTop="1" thickBot="1" x14ac:dyDescent="0.3">
      <c r="A91" s="53" t="s">
        <v>210</v>
      </c>
      <c r="B91" s="79" t="s">
        <v>240</v>
      </c>
      <c r="C91" s="80" t="s">
        <v>278</v>
      </c>
      <c r="D91" s="59" t="s">
        <v>242</v>
      </c>
      <c r="E91" s="54" t="s">
        <v>214</v>
      </c>
      <c r="F91" s="79" t="s">
        <v>243</v>
      </c>
      <c r="G91" s="57" t="s">
        <v>244</v>
      </c>
      <c r="H91" s="57">
        <v>2630</v>
      </c>
      <c r="I91" s="57" t="s">
        <v>226</v>
      </c>
      <c r="J91" s="57" t="s">
        <v>134</v>
      </c>
      <c r="K91" s="57" t="s">
        <v>135</v>
      </c>
      <c r="L91" s="51" t="s">
        <v>306</v>
      </c>
      <c r="M91" s="72" t="s">
        <v>245</v>
      </c>
      <c r="N91" s="57">
        <v>967440712</v>
      </c>
      <c r="O91" s="59"/>
    </row>
    <row r="92" spans="1:15" ht="16.5" thickTop="1" thickBot="1" x14ac:dyDescent="0.3">
      <c r="A92" s="53" t="s">
        <v>210</v>
      </c>
      <c r="B92" s="79" t="s">
        <v>240</v>
      </c>
      <c r="C92" s="80" t="s">
        <v>279</v>
      </c>
      <c r="D92" s="59" t="s">
        <v>242</v>
      </c>
      <c r="E92" s="54" t="s">
        <v>214</v>
      </c>
      <c r="F92" s="79" t="s">
        <v>243</v>
      </c>
      <c r="G92" s="57" t="s">
        <v>244</v>
      </c>
      <c r="H92" s="57">
        <v>2630</v>
      </c>
      <c r="I92" s="57" t="s">
        <v>226</v>
      </c>
      <c r="J92" s="57" t="s">
        <v>134</v>
      </c>
      <c r="K92" s="57" t="s">
        <v>135</v>
      </c>
      <c r="L92" s="51" t="s">
        <v>306</v>
      </c>
      <c r="M92" s="72" t="s">
        <v>245</v>
      </c>
      <c r="N92" s="57">
        <v>967440712</v>
      </c>
      <c r="O92" s="59"/>
    </row>
    <row r="93" spans="1:15" ht="16.5" thickTop="1" thickBot="1" x14ac:dyDescent="0.3">
      <c r="A93" s="53" t="s">
        <v>210</v>
      </c>
      <c r="B93" s="79" t="s">
        <v>240</v>
      </c>
      <c r="C93" s="80" t="s">
        <v>280</v>
      </c>
      <c r="D93" s="59" t="s">
        <v>242</v>
      </c>
      <c r="E93" s="54" t="s">
        <v>214</v>
      </c>
      <c r="F93" s="79" t="s">
        <v>243</v>
      </c>
      <c r="G93" s="57" t="s">
        <v>244</v>
      </c>
      <c r="H93" s="57">
        <v>2630</v>
      </c>
      <c r="I93" s="57" t="s">
        <v>226</v>
      </c>
      <c r="J93" s="57" t="s">
        <v>134</v>
      </c>
      <c r="K93" s="57" t="s">
        <v>135</v>
      </c>
      <c r="L93" s="51" t="s">
        <v>306</v>
      </c>
      <c r="M93" s="72" t="s">
        <v>245</v>
      </c>
      <c r="N93" s="57">
        <v>967440712</v>
      </c>
      <c r="O93" s="59"/>
    </row>
    <row r="94" spans="1:15" ht="16.5" thickTop="1" thickBot="1" x14ac:dyDescent="0.3">
      <c r="A94" s="53" t="s">
        <v>210</v>
      </c>
      <c r="B94" s="79" t="s">
        <v>240</v>
      </c>
      <c r="C94" s="80" t="s">
        <v>281</v>
      </c>
      <c r="D94" s="59" t="s">
        <v>242</v>
      </c>
      <c r="E94" s="54" t="s">
        <v>214</v>
      </c>
      <c r="F94" s="79" t="s">
        <v>243</v>
      </c>
      <c r="G94" s="57" t="s">
        <v>244</v>
      </c>
      <c r="H94" s="57">
        <v>2630</v>
      </c>
      <c r="I94" s="57" t="s">
        <v>226</v>
      </c>
      <c r="J94" s="57" t="s">
        <v>134</v>
      </c>
      <c r="K94" s="57" t="s">
        <v>135</v>
      </c>
      <c r="L94" s="51" t="s">
        <v>306</v>
      </c>
      <c r="M94" s="72" t="s">
        <v>245</v>
      </c>
      <c r="N94" s="57">
        <v>967440712</v>
      </c>
      <c r="O94" s="59"/>
    </row>
    <row r="95" spans="1:15" ht="16.5" thickTop="1" thickBot="1" x14ac:dyDescent="0.3">
      <c r="A95" s="53" t="s">
        <v>210</v>
      </c>
      <c r="B95" s="79" t="s">
        <v>240</v>
      </c>
      <c r="C95" s="80" t="s">
        <v>282</v>
      </c>
      <c r="D95" s="59" t="s">
        <v>242</v>
      </c>
      <c r="E95" s="54" t="s">
        <v>214</v>
      </c>
      <c r="F95" s="79" t="s">
        <v>243</v>
      </c>
      <c r="G95" s="57" t="s">
        <v>244</v>
      </c>
      <c r="H95" s="57">
        <v>2630</v>
      </c>
      <c r="I95" s="57" t="s">
        <v>226</v>
      </c>
      <c r="J95" s="57" t="s">
        <v>134</v>
      </c>
      <c r="K95" s="57" t="s">
        <v>135</v>
      </c>
      <c r="L95" s="51" t="s">
        <v>306</v>
      </c>
      <c r="M95" s="72" t="s">
        <v>245</v>
      </c>
      <c r="N95" s="57">
        <v>967440712</v>
      </c>
      <c r="O95" s="59"/>
    </row>
    <row r="96" spans="1:15" ht="16.5" thickTop="1" thickBot="1" x14ac:dyDescent="0.3">
      <c r="A96" s="53" t="s">
        <v>210</v>
      </c>
      <c r="B96" s="79" t="s">
        <v>240</v>
      </c>
      <c r="C96" s="80" t="s">
        <v>283</v>
      </c>
      <c r="D96" s="59" t="s">
        <v>242</v>
      </c>
      <c r="E96" s="54" t="s">
        <v>214</v>
      </c>
      <c r="F96" s="79" t="s">
        <v>243</v>
      </c>
      <c r="G96" s="57" t="s">
        <v>244</v>
      </c>
      <c r="H96" s="57">
        <v>2630</v>
      </c>
      <c r="I96" s="57" t="s">
        <v>226</v>
      </c>
      <c r="J96" s="57" t="s">
        <v>134</v>
      </c>
      <c r="K96" s="57" t="s">
        <v>135</v>
      </c>
      <c r="L96" s="51" t="s">
        <v>306</v>
      </c>
      <c r="M96" s="72" t="s">
        <v>245</v>
      </c>
      <c r="N96" s="57">
        <v>967440712</v>
      </c>
      <c r="O96" s="59"/>
    </row>
    <row r="97" spans="1:15" ht="16.5" thickTop="1" thickBot="1" x14ac:dyDescent="0.3">
      <c r="A97" s="53" t="s">
        <v>210</v>
      </c>
      <c r="B97" s="79" t="s">
        <v>240</v>
      </c>
      <c r="C97" s="80" t="s">
        <v>284</v>
      </c>
      <c r="D97" s="59" t="s">
        <v>242</v>
      </c>
      <c r="E97" s="54" t="s">
        <v>214</v>
      </c>
      <c r="F97" s="79" t="s">
        <v>243</v>
      </c>
      <c r="G97" s="57" t="s">
        <v>244</v>
      </c>
      <c r="H97" s="57">
        <v>2630</v>
      </c>
      <c r="I97" s="57" t="s">
        <v>226</v>
      </c>
      <c r="J97" s="57" t="s">
        <v>134</v>
      </c>
      <c r="K97" s="57" t="s">
        <v>135</v>
      </c>
      <c r="L97" s="51" t="s">
        <v>306</v>
      </c>
      <c r="M97" s="72" t="s">
        <v>245</v>
      </c>
      <c r="N97" s="57">
        <v>967440712</v>
      </c>
      <c r="O97" s="59"/>
    </row>
    <row r="98" spans="1:15" ht="16.5" thickTop="1" thickBot="1" x14ac:dyDescent="0.3">
      <c r="A98" s="53" t="s">
        <v>210</v>
      </c>
      <c r="B98" s="79" t="s">
        <v>240</v>
      </c>
      <c r="C98" s="80" t="s">
        <v>285</v>
      </c>
      <c r="D98" s="59" t="s">
        <v>242</v>
      </c>
      <c r="E98" s="54" t="s">
        <v>214</v>
      </c>
      <c r="F98" s="79" t="s">
        <v>243</v>
      </c>
      <c r="G98" s="57" t="s">
        <v>244</v>
      </c>
      <c r="H98" s="57">
        <v>2630</v>
      </c>
      <c r="I98" s="57" t="s">
        <v>226</v>
      </c>
      <c r="J98" s="57" t="s">
        <v>134</v>
      </c>
      <c r="K98" s="57" t="s">
        <v>135</v>
      </c>
      <c r="L98" s="51" t="s">
        <v>306</v>
      </c>
      <c r="M98" s="72" t="s">
        <v>245</v>
      </c>
      <c r="N98" s="57">
        <v>967440712</v>
      </c>
      <c r="O98" s="59"/>
    </row>
    <row r="99" spans="1:15" ht="16.5" thickTop="1" thickBot="1" x14ac:dyDescent="0.3">
      <c r="A99" s="53" t="s">
        <v>210</v>
      </c>
      <c r="B99" s="79" t="s">
        <v>240</v>
      </c>
      <c r="C99" s="80" t="s">
        <v>286</v>
      </c>
      <c r="D99" s="59" t="s">
        <v>242</v>
      </c>
      <c r="E99" s="54" t="s">
        <v>214</v>
      </c>
      <c r="F99" s="79" t="s">
        <v>243</v>
      </c>
      <c r="G99" s="57" t="s">
        <v>244</v>
      </c>
      <c r="H99" s="57">
        <v>2630</v>
      </c>
      <c r="I99" s="57" t="s">
        <v>226</v>
      </c>
      <c r="J99" s="57" t="s">
        <v>134</v>
      </c>
      <c r="K99" s="57" t="s">
        <v>135</v>
      </c>
      <c r="L99" s="51" t="s">
        <v>306</v>
      </c>
      <c r="M99" s="72" t="s">
        <v>245</v>
      </c>
      <c r="N99" s="57">
        <v>967440712</v>
      </c>
      <c r="O99" s="59"/>
    </row>
    <row r="100" spans="1:15" ht="16.5" thickTop="1" thickBot="1" x14ac:dyDescent="0.3">
      <c r="A100" s="88" t="s">
        <v>210</v>
      </c>
      <c r="B100" s="84" t="s">
        <v>240</v>
      </c>
      <c r="C100" s="81" t="s">
        <v>287</v>
      </c>
      <c r="D100" s="82" t="s">
        <v>242</v>
      </c>
      <c r="E100" s="83" t="s">
        <v>214</v>
      </c>
      <c r="F100" s="84" t="s">
        <v>243</v>
      </c>
      <c r="G100" s="85" t="s">
        <v>244</v>
      </c>
      <c r="H100" s="85">
        <v>2630</v>
      </c>
      <c r="I100" s="85" t="s">
        <v>226</v>
      </c>
      <c r="J100" s="85" t="s">
        <v>134</v>
      </c>
      <c r="K100" s="85" t="s">
        <v>135</v>
      </c>
      <c r="L100" s="51" t="s">
        <v>306</v>
      </c>
      <c r="M100" s="86" t="s">
        <v>245</v>
      </c>
      <c r="N100" s="85">
        <v>967440712</v>
      </c>
      <c r="O100" s="82"/>
    </row>
    <row r="101" spans="1:15" ht="15.75" thickTop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</row>
    <row r="102" spans="1:15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1:15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1:15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1:15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1:15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1:15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1:15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1:15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  <row r="110" spans="1:1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</row>
    <row r="111" spans="1:15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</row>
    <row r="112" spans="1:15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</row>
    <row r="113" spans="1:14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</row>
    <row r="114" spans="1:14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</row>
    <row r="115" spans="1:14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</row>
    <row r="116" spans="1:14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</row>
    <row r="117" spans="1:14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</row>
    <row r="118" spans="1:14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</row>
    <row r="119" spans="1:14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</row>
    <row r="120" spans="1:14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</row>
    <row r="121" spans="1:14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</row>
    <row r="122" spans="1:14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</row>
    <row r="123" spans="1:14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</row>
    <row r="124" spans="1:14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</row>
    <row r="125" spans="1:14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</row>
    <row r="126" spans="1:14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</row>
    <row r="127" spans="1:14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</row>
  </sheetData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54" r:id="rId9"/>
    <hyperlink ref="M57" r:id="rId10"/>
    <hyperlink ref="M55" r:id="rId11"/>
    <hyperlink ref="O2" r:id="rId12"/>
    <hyperlink ref="O8" r:id="rId13"/>
    <hyperlink ref="O11" r:id="rId14" display="VINFER@VINFER.COM"/>
    <hyperlink ref="O17" r:id="rId15"/>
    <hyperlink ref="O58" r:id="rId16"/>
    <hyperlink ref="O59" r:id="rId17"/>
    <hyperlink ref="O54" r:id="rId18" display="dpto_tecnico@jafep.com"/>
    <hyperlink ref="O55" r:id="rId19"/>
    <hyperlink ref="O56" r:id="rId20"/>
    <hyperlink ref="M2" r:id="rId21"/>
  </hyperlinks>
  <pageMargins left="0.7" right="0.7" top="0.75" bottom="0.75" header="0.3" footer="0.3"/>
  <pageSetup paperSize="9" orientation="portrait" verticalDpi="0" r:id="rId22"/>
  <legacyDrawing r:id="rId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1639B"/>
  </sheetPr>
  <dimension ref="B1:AK59"/>
  <sheetViews>
    <sheetView topLeftCell="A28" zoomScale="82" zoomScaleNormal="82" workbookViewId="0">
      <selection activeCell="E39" sqref="E39"/>
    </sheetView>
  </sheetViews>
  <sheetFormatPr baseColWidth="10" defaultColWidth="8.85546875" defaultRowHeight="15" x14ac:dyDescent="0.25"/>
  <cols>
    <col min="1" max="1" width="8.85546875" style="1"/>
    <col min="2" max="2" width="17.42578125" style="1" customWidth="1"/>
    <col min="3" max="3" width="42.42578125" style="1" customWidth="1"/>
    <col min="4" max="4" width="11.42578125" style="1" customWidth="1"/>
    <col min="5" max="5" width="8.85546875" style="1"/>
    <col min="6" max="6" width="8.85546875" style="1" customWidth="1"/>
    <col min="7" max="34" width="8.85546875" style="1"/>
    <col min="35" max="35" width="13.140625" style="1" customWidth="1"/>
    <col min="36" max="16384" width="8.85546875" style="1"/>
  </cols>
  <sheetData>
    <row r="1" spans="2:35" s="16" customFormat="1" ht="15.75" thickBot="1" x14ac:dyDescent="0.3">
      <c r="B1" s="27"/>
      <c r="C1" s="27">
        <v>1</v>
      </c>
      <c r="D1" s="27">
        <v>2</v>
      </c>
      <c r="E1" s="27">
        <v>3</v>
      </c>
      <c r="F1" s="27">
        <v>4</v>
      </c>
      <c r="G1" s="27">
        <v>5</v>
      </c>
      <c r="H1" s="27">
        <v>6</v>
      </c>
      <c r="I1" s="27">
        <v>7</v>
      </c>
      <c r="J1" s="27">
        <v>8</v>
      </c>
      <c r="K1" s="27">
        <v>9</v>
      </c>
      <c r="L1" s="27">
        <v>10</v>
      </c>
      <c r="M1" s="27">
        <v>11</v>
      </c>
      <c r="N1" s="27">
        <v>12</v>
      </c>
      <c r="O1" s="27">
        <v>13</v>
      </c>
      <c r="P1" s="27">
        <v>14</v>
      </c>
      <c r="Q1" s="27">
        <v>15</v>
      </c>
      <c r="R1" s="27">
        <v>16</v>
      </c>
      <c r="S1" s="27">
        <v>17</v>
      </c>
      <c r="T1" s="27">
        <v>18</v>
      </c>
      <c r="U1" s="27">
        <v>19</v>
      </c>
      <c r="V1" s="27">
        <v>20</v>
      </c>
      <c r="W1" s="27">
        <v>21</v>
      </c>
      <c r="X1" s="27">
        <v>22</v>
      </c>
      <c r="Y1" s="27">
        <v>23</v>
      </c>
      <c r="Z1" s="27">
        <v>24</v>
      </c>
      <c r="AA1" s="27">
        <v>25</v>
      </c>
      <c r="AB1" s="27">
        <v>26</v>
      </c>
      <c r="AC1" s="27">
        <v>27</v>
      </c>
      <c r="AD1" s="27">
        <v>28</v>
      </c>
      <c r="AE1" s="27">
        <v>29</v>
      </c>
      <c r="AF1" s="27">
        <v>30</v>
      </c>
      <c r="AG1" s="27">
        <v>31</v>
      </c>
      <c r="AH1" s="27">
        <v>32</v>
      </c>
      <c r="AI1" s="27">
        <v>33</v>
      </c>
    </row>
    <row r="2" spans="2:35" ht="16.5" thickTop="1" thickBot="1" x14ac:dyDescent="0.3">
      <c r="B2" s="5" t="s">
        <v>41</v>
      </c>
      <c r="C2" s="6"/>
      <c r="D2" s="6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9"/>
    </row>
    <row r="3" spans="2:35" ht="16.5" thickTop="1" thickBot="1" x14ac:dyDescent="0.3">
      <c r="B3" s="4" t="s">
        <v>74</v>
      </c>
      <c r="C3" s="4" t="s">
        <v>2</v>
      </c>
      <c r="D3" s="4" t="s">
        <v>97</v>
      </c>
      <c r="E3" s="18" t="s">
        <v>42</v>
      </c>
      <c r="F3" s="18" t="s">
        <v>43</v>
      </c>
      <c r="G3" s="18" t="s">
        <v>44</v>
      </c>
      <c r="H3" s="18" t="s">
        <v>45</v>
      </c>
      <c r="I3" s="18" t="s">
        <v>46</v>
      </c>
      <c r="J3" s="18" t="s">
        <v>40</v>
      </c>
      <c r="K3" s="18" t="s">
        <v>47</v>
      </c>
      <c r="L3" s="18" t="s">
        <v>48</v>
      </c>
      <c r="M3" s="18" t="s">
        <v>49</v>
      </c>
      <c r="N3" s="18" t="s">
        <v>50</v>
      </c>
      <c r="O3" s="18" t="s">
        <v>51</v>
      </c>
      <c r="P3" s="18" t="s">
        <v>52</v>
      </c>
      <c r="Q3" s="18" t="s">
        <v>53</v>
      </c>
      <c r="R3" s="18" t="s">
        <v>54</v>
      </c>
      <c r="S3" s="18" t="s">
        <v>55</v>
      </c>
      <c r="T3" s="18" t="s">
        <v>56</v>
      </c>
      <c r="U3" s="18" t="s">
        <v>57</v>
      </c>
      <c r="V3" s="18" t="s">
        <v>58</v>
      </c>
      <c r="W3" s="18" t="s">
        <v>59</v>
      </c>
      <c r="X3" s="18" t="s">
        <v>60</v>
      </c>
      <c r="Y3" s="18" t="s">
        <v>61</v>
      </c>
      <c r="Z3" s="18" t="s">
        <v>62</v>
      </c>
      <c r="AA3" s="18" t="s">
        <v>63</v>
      </c>
      <c r="AB3" s="18" t="s">
        <v>64</v>
      </c>
      <c r="AC3" s="18" t="s">
        <v>65</v>
      </c>
      <c r="AD3" s="18" t="s">
        <v>66</v>
      </c>
      <c r="AE3" s="18" t="s">
        <v>67</v>
      </c>
      <c r="AF3" s="18" t="s">
        <v>68</v>
      </c>
      <c r="AG3" s="19" t="s">
        <v>69</v>
      </c>
      <c r="AH3" s="19" t="s">
        <v>70</v>
      </c>
      <c r="AI3" s="22" t="s">
        <v>71</v>
      </c>
    </row>
    <row r="4" spans="2:35" ht="16.5" thickTop="1" thickBot="1" x14ac:dyDescent="0.3">
      <c r="B4" s="21" t="s">
        <v>4</v>
      </c>
      <c r="C4" s="3" t="s">
        <v>5</v>
      </c>
      <c r="D4" s="24" t="s">
        <v>75</v>
      </c>
      <c r="E4" s="20">
        <f>'[2]RawCompil CB September 2019'!E2</f>
        <v>2</v>
      </c>
      <c r="F4" s="20">
        <f>'[2]RawCompil CB September 2019'!E30</f>
        <v>2</v>
      </c>
      <c r="G4" s="20">
        <f>'[2]RawCompil CB September 2019'!E58</f>
        <v>0</v>
      </c>
      <c r="H4" s="20">
        <f>'[2]RawCompil CB September 2019'!E86</f>
        <v>0</v>
      </c>
      <c r="I4" s="20">
        <f>'[2]RawCompil CB September 2019'!E114</f>
        <v>0</v>
      </c>
      <c r="J4" s="20">
        <f>'[2]RawCompil CB September 2019'!E142</f>
        <v>0</v>
      </c>
      <c r="K4" s="20">
        <f>'[2]RawCompil CB September 2019'!E170</f>
        <v>2</v>
      </c>
      <c r="L4" s="20">
        <f>'[2]RawCompil CB September 2019'!E198</f>
        <v>3</v>
      </c>
      <c r="M4" s="20">
        <f>'[2]RawCompil CB September 2019'!E226</f>
        <v>0</v>
      </c>
      <c r="N4" s="20">
        <f>'[2]RawCompil CB September 2019'!E254</f>
        <v>9</v>
      </c>
      <c r="O4" s="20">
        <f>'[2]RawCompil CB September 2019'!E282</f>
        <v>20</v>
      </c>
      <c r="P4" s="20">
        <f>'[2]RawCompil CB September 2019'!E310</f>
        <v>0</v>
      </c>
      <c r="Q4" s="20">
        <f>'[2]RawCompil CB September 2019'!E338</f>
        <v>0</v>
      </c>
      <c r="R4" s="20">
        <f>'[2]RawCompil CB September 2019'!E366</f>
        <v>0</v>
      </c>
      <c r="S4" s="20">
        <f>'[2]RawCompil CB September 2019'!E394</f>
        <v>1</v>
      </c>
      <c r="T4" s="20">
        <f>'[2]RawCompil CB September 2019'!E422</f>
        <v>15</v>
      </c>
      <c r="U4" s="20">
        <f>'[2]RawCompil CB September 2019'!E451</f>
        <v>1</v>
      </c>
      <c r="V4" s="20">
        <f>'[2]RawCompil CB September 2019'!E479</f>
        <v>1</v>
      </c>
      <c r="W4" s="20">
        <f>'[2]RawCompil CB September 2019'!E507</f>
        <v>0</v>
      </c>
      <c r="X4" s="20">
        <f>'[2]RawCompil CB September 2019'!E535</f>
        <v>0</v>
      </c>
      <c r="Y4" s="20">
        <f>'[2]RawCompil CB September 2019'!E563</f>
        <v>9</v>
      </c>
      <c r="Z4" s="20">
        <f>'[2]RawCompil CB September 2019'!E591</f>
        <v>0</v>
      </c>
      <c r="AA4" s="20">
        <f>'[2]RawCompil CB September 2019'!E619</f>
        <v>3</v>
      </c>
      <c r="AB4" s="20">
        <f>'[2]RawCompil CB September 2019'!E647</f>
        <v>1</v>
      </c>
      <c r="AC4" s="20">
        <f>'[2]RawCompil CB September 2019'!E675</f>
        <v>3</v>
      </c>
      <c r="AD4" s="20">
        <f>'[2]RawCompil CB September 2019'!E703</f>
        <v>0</v>
      </c>
      <c r="AE4" s="20">
        <f>'[2]RawCompil CB September 2019'!E731</f>
        <v>0</v>
      </c>
      <c r="AF4" s="20">
        <f>'[2]RawCompil CB September 2019'!E759</f>
        <v>9</v>
      </c>
      <c r="AG4" s="20">
        <f>'[2]RawCompil CB September 2019'!E787</f>
        <v>4</v>
      </c>
      <c r="AH4" s="20">
        <f>'[2]RawCompil CB September 2019'!E815</f>
        <v>30</v>
      </c>
      <c r="AI4" s="23">
        <f>SUM(E4:AH4)</f>
        <v>115</v>
      </c>
    </row>
    <row r="5" spans="2:35" ht="16.5" thickTop="1" thickBot="1" x14ac:dyDescent="0.3">
      <c r="B5" s="21" t="s">
        <v>4</v>
      </c>
      <c r="C5" s="3" t="s">
        <v>6</v>
      </c>
      <c r="D5" s="24" t="s">
        <v>76</v>
      </c>
      <c r="E5" s="20">
        <f>'[2]RawCompil CB September 2019'!E3</f>
        <v>0</v>
      </c>
      <c r="F5" s="20">
        <f>'[2]RawCompil CB September 2019'!E31</f>
        <v>0</v>
      </c>
      <c r="G5" s="20">
        <f>'[2]RawCompil CB September 2019'!E59</f>
        <v>0</v>
      </c>
      <c r="H5" s="20">
        <f>'[2]RawCompil CB September 2019'!E87</f>
        <v>0</v>
      </c>
      <c r="I5" s="20">
        <f>'[2]RawCompil CB September 2019'!E115</f>
        <v>0</v>
      </c>
      <c r="J5" s="20">
        <f>'[2]RawCompil CB September 2019'!E143</f>
        <v>1</v>
      </c>
      <c r="K5" s="20">
        <f>'[2]RawCompil CB September 2019'!E171</f>
        <v>2</v>
      </c>
      <c r="L5" s="20">
        <f>'[2]RawCompil CB September 2019'!E199</f>
        <v>0</v>
      </c>
      <c r="M5" s="20">
        <f>'[2]RawCompil CB September 2019'!E227</f>
        <v>1</v>
      </c>
      <c r="N5" s="20">
        <f>'[2]RawCompil CB September 2019'!E255</f>
        <v>2</v>
      </c>
      <c r="O5" s="20">
        <f>'[2]RawCompil CB September 2019'!E283</f>
        <v>2</v>
      </c>
      <c r="P5" s="20">
        <f>'[2]RawCompil CB September 2019'!E311</f>
        <v>0</v>
      </c>
      <c r="Q5" s="20">
        <f>'[2]RawCompil CB September 2019'!E339</f>
        <v>0</v>
      </c>
      <c r="R5" s="20">
        <f>'[2]RawCompil CB September 2019'!E367</f>
        <v>0</v>
      </c>
      <c r="S5" s="20">
        <f>'[2]RawCompil CB September 2019'!E395</f>
        <v>0</v>
      </c>
      <c r="T5" s="20">
        <f>'[2]RawCompil CB September 2019'!E423</f>
        <v>1</v>
      </c>
      <c r="U5" s="20">
        <f>'[2]RawCompil CB September 2019'!E452</f>
        <v>0</v>
      </c>
      <c r="V5" s="20">
        <f>'[2]RawCompil CB September 2019'!E480</f>
        <v>0</v>
      </c>
      <c r="W5" s="20">
        <f>'[2]RawCompil CB September 2019'!E508</f>
        <v>0</v>
      </c>
      <c r="X5" s="20">
        <f>'[2]RawCompil CB September 2019'!E536</f>
        <v>0</v>
      </c>
      <c r="Y5" s="20">
        <f>'[2]RawCompil CB September 2019'!E564</f>
        <v>0</v>
      </c>
      <c r="Z5" s="20">
        <f>'[2]RawCompil CB September 2019'!E592</f>
        <v>0</v>
      </c>
      <c r="AA5" s="20">
        <f>'[2]RawCompil CB September 2019'!E620</f>
        <v>0</v>
      </c>
      <c r="AB5" s="20">
        <f>'[2]RawCompil CB September 2019'!E648</f>
        <v>0</v>
      </c>
      <c r="AC5" s="20">
        <f>'[2]RawCompil CB September 2019'!E676</f>
        <v>0</v>
      </c>
      <c r="AD5" s="20">
        <f>'[2]RawCompil CB September 2019'!E704</f>
        <v>0</v>
      </c>
      <c r="AE5" s="20">
        <f>'[2]RawCompil CB September 2019'!E732</f>
        <v>0</v>
      </c>
      <c r="AF5" s="20">
        <f>'[2]RawCompil CB September 2019'!E760</f>
        <v>0</v>
      </c>
      <c r="AG5" s="20">
        <f>'[2]RawCompil CB September 2019'!E788</f>
        <v>2</v>
      </c>
      <c r="AH5" s="20">
        <f>'[2]RawCompil CB September 2019'!E816</f>
        <v>0</v>
      </c>
      <c r="AI5" s="23">
        <f t="shared" ref="AI5:AI27" si="0">SUM(E5:AH5)</f>
        <v>11</v>
      </c>
    </row>
    <row r="6" spans="2:35" ht="16.5" thickTop="1" thickBot="1" x14ac:dyDescent="0.3">
      <c r="B6" s="21" t="s">
        <v>7</v>
      </c>
      <c r="C6" s="3" t="s">
        <v>102</v>
      </c>
      <c r="D6" s="24" t="s">
        <v>77</v>
      </c>
      <c r="E6" s="20">
        <f>'[2]RawCompil CB September 2019'!E4</f>
        <v>17</v>
      </c>
      <c r="F6" s="20">
        <f>'[2]RawCompil CB September 2019'!E32</f>
        <v>9</v>
      </c>
      <c r="G6" s="20">
        <f>'[2]RawCompil CB September 2019'!E60</f>
        <v>2</v>
      </c>
      <c r="H6" s="20">
        <f>'[2]RawCompil CB September 2019'!E88</f>
        <v>3</v>
      </c>
      <c r="I6" s="20">
        <f>'[2]RawCompil CB September 2019'!E116</f>
        <v>0</v>
      </c>
      <c r="J6" s="20">
        <f>'[2]RawCompil CB September 2019'!E144</f>
        <v>0</v>
      </c>
      <c r="K6" s="20">
        <f>'[2]RawCompil CB September 2019'!E172</f>
        <v>6</v>
      </c>
      <c r="L6" s="20">
        <f>'[2]RawCompil CB September 2019'!E200</f>
        <v>3</v>
      </c>
      <c r="M6" s="20">
        <f>'[2]RawCompil CB September 2019'!E228</f>
        <v>1</v>
      </c>
      <c r="N6" s="20">
        <f>'[2]RawCompil CB September 2019'!E256</f>
        <v>15</v>
      </c>
      <c r="O6" s="20">
        <f>'[2]RawCompil CB September 2019'!E284</f>
        <v>18</v>
      </c>
      <c r="P6" s="20">
        <f>'[2]RawCompil CB September 2019'!E312</f>
        <v>0</v>
      </c>
      <c r="Q6" s="20">
        <f>'[2]RawCompil CB September 2019'!E340</f>
        <v>8</v>
      </c>
      <c r="R6" s="20">
        <f>'[2]RawCompil CB September 2019'!E368</f>
        <v>0</v>
      </c>
      <c r="S6" s="20">
        <f>'[2]RawCompil CB September 2019'!E396</f>
        <v>2</v>
      </c>
      <c r="T6" s="20">
        <f>'[2]RawCompil CB September 2019'!E424</f>
        <v>14</v>
      </c>
      <c r="U6" s="20">
        <f>'[2]RawCompil CB September 2019'!E453</f>
        <v>0</v>
      </c>
      <c r="V6" s="20">
        <f>'[2]RawCompil CB September 2019'!E481</f>
        <v>1</v>
      </c>
      <c r="W6" s="20">
        <f>'[2]RawCompil CB September 2019'!E509</f>
        <v>0</v>
      </c>
      <c r="X6" s="20">
        <f>'[2]RawCompil CB September 2019'!E537</f>
        <v>0</v>
      </c>
      <c r="Y6" s="20">
        <f>'[2]RawCompil CB September 2019'!E565</f>
        <v>29</v>
      </c>
      <c r="Z6" s="20">
        <f>'[2]RawCompil CB September 2019'!E593</f>
        <v>1</v>
      </c>
      <c r="AA6" s="20">
        <f>'[2]RawCompil CB September 2019'!E621</f>
        <v>7</v>
      </c>
      <c r="AB6" s="20">
        <f>'[2]RawCompil CB September 2019'!E649</f>
        <v>2</v>
      </c>
      <c r="AC6" s="20">
        <f>'[2]RawCompil CB September 2019'!E677</f>
        <v>1</v>
      </c>
      <c r="AD6" s="20">
        <f>'[2]RawCompil CB September 2019'!E705</f>
        <v>0</v>
      </c>
      <c r="AE6" s="20">
        <f>'[2]RawCompil CB September 2019'!E733</f>
        <v>2</v>
      </c>
      <c r="AF6" s="20">
        <f>'[2]RawCompil CB September 2019'!E761</f>
        <v>16</v>
      </c>
      <c r="AG6" s="20">
        <f>'[2]RawCompil CB September 2019'!E789</f>
        <v>1</v>
      </c>
      <c r="AH6" s="20">
        <f>'[2]RawCompil CB September 2019'!E817</f>
        <v>13</v>
      </c>
      <c r="AI6" s="23">
        <f t="shared" si="0"/>
        <v>171</v>
      </c>
    </row>
    <row r="7" spans="2:35" ht="16.5" thickTop="1" thickBot="1" x14ac:dyDescent="0.3">
      <c r="B7" s="21" t="s">
        <v>7</v>
      </c>
      <c r="C7" s="3" t="s">
        <v>9</v>
      </c>
      <c r="D7" s="24" t="s">
        <v>78</v>
      </c>
      <c r="E7" s="20">
        <f>'[2]RawCompil CB September 2019'!E5</f>
        <v>2</v>
      </c>
      <c r="F7" s="20">
        <f>'[2]RawCompil CB September 2019'!E33</f>
        <v>2</v>
      </c>
      <c r="G7" s="20">
        <f>'[2]RawCompil CB September 2019'!E61</f>
        <v>0</v>
      </c>
      <c r="H7" s="20">
        <f>'[2]RawCompil CB September 2019'!E89</f>
        <v>0</v>
      </c>
      <c r="I7" s="20">
        <f>'[2]RawCompil CB September 2019'!E117</f>
        <v>0</v>
      </c>
      <c r="J7" s="20">
        <f>'[2]RawCompil CB September 2019'!E145</f>
        <v>0</v>
      </c>
      <c r="K7" s="20">
        <f>'[2]RawCompil CB September 2019'!E173</f>
        <v>5</v>
      </c>
      <c r="L7" s="20">
        <f>'[2]RawCompil CB September 2019'!E201</f>
        <v>1</v>
      </c>
      <c r="M7" s="20">
        <f>'[2]RawCompil CB September 2019'!E229</f>
        <v>0</v>
      </c>
      <c r="N7" s="20">
        <f>'[2]RawCompil CB September 2019'!E257</f>
        <v>2</v>
      </c>
      <c r="O7" s="20">
        <f>'[2]RawCompil CB September 2019'!E285</f>
        <v>11</v>
      </c>
      <c r="P7" s="20">
        <f>'[2]RawCompil CB September 2019'!E313</f>
        <v>0</v>
      </c>
      <c r="Q7" s="20">
        <f>'[2]RawCompil CB September 2019'!E341</f>
        <v>0</v>
      </c>
      <c r="R7" s="20">
        <f>'[2]RawCompil CB September 2019'!E369</f>
        <v>0</v>
      </c>
      <c r="S7" s="20">
        <f>'[2]RawCompil CB September 2019'!E397</f>
        <v>0</v>
      </c>
      <c r="T7" s="20">
        <f>'[2]RawCompil CB September 2019'!E425</f>
        <v>3</v>
      </c>
      <c r="U7" s="20">
        <f>'[2]RawCompil CB September 2019'!E454</f>
        <v>0</v>
      </c>
      <c r="V7" s="20">
        <f>'[2]RawCompil CB September 2019'!E482</f>
        <v>1</v>
      </c>
      <c r="W7" s="20">
        <f>'[2]RawCompil CB September 2019'!E510</f>
        <v>0</v>
      </c>
      <c r="X7" s="20">
        <f>'[2]RawCompil CB September 2019'!E538</f>
        <v>0</v>
      </c>
      <c r="Y7" s="20">
        <f>'[2]RawCompil CB September 2019'!E566</f>
        <v>2</v>
      </c>
      <c r="Z7" s="20">
        <f>'[2]RawCompil CB September 2019'!E594</f>
        <v>0</v>
      </c>
      <c r="AA7" s="20">
        <f>'[2]RawCompil CB September 2019'!E622</f>
        <v>1</v>
      </c>
      <c r="AB7" s="20">
        <f>'[2]RawCompil CB September 2019'!E650</f>
        <v>0</v>
      </c>
      <c r="AC7" s="20">
        <f>'[2]RawCompil CB September 2019'!E678</f>
        <v>0</v>
      </c>
      <c r="AD7" s="20">
        <f>'[2]RawCompil CB September 2019'!E706</f>
        <v>0</v>
      </c>
      <c r="AE7" s="20">
        <f>'[2]RawCompil CB September 2019'!E734</f>
        <v>0</v>
      </c>
      <c r="AF7" s="20">
        <f>'[2]RawCompil CB September 2019'!E762</f>
        <v>6</v>
      </c>
      <c r="AG7" s="20">
        <f>'[2]RawCompil CB September 2019'!E790</f>
        <v>0</v>
      </c>
      <c r="AH7" s="20">
        <f>'[2]RawCompil CB September 2019'!E818</f>
        <v>0</v>
      </c>
      <c r="AI7" s="23">
        <f t="shared" si="0"/>
        <v>36</v>
      </c>
    </row>
    <row r="8" spans="2:35" ht="26.25" thickTop="1" thickBot="1" x14ac:dyDescent="0.3">
      <c r="B8" s="21" t="s">
        <v>7</v>
      </c>
      <c r="C8" s="3" t="s">
        <v>10</v>
      </c>
      <c r="D8" s="24" t="s">
        <v>79</v>
      </c>
      <c r="E8" s="20">
        <f>'[2]RawCompil CB September 2019'!E6</f>
        <v>5</v>
      </c>
      <c r="F8" s="20">
        <f>'[2]RawCompil CB September 2019'!E34</f>
        <v>2</v>
      </c>
      <c r="G8" s="20">
        <f>'[2]RawCompil CB September 2019'!E62</f>
        <v>0</v>
      </c>
      <c r="H8" s="20">
        <f>'[2]RawCompil CB September 2019'!E90</f>
        <v>0</v>
      </c>
      <c r="I8" s="20">
        <f>'[2]RawCompil CB September 2019'!E118</f>
        <v>0</v>
      </c>
      <c r="J8" s="20">
        <f>'[2]RawCompil CB September 2019'!E146</f>
        <v>0</v>
      </c>
      <c r="K8" s="20">
        <f>'[2]RawCompil CB September 2019'!E174</f>
        <v>0</v>
      </c>
      <c r="L8" s="20">
        <f>'[2]RawCompil CB September 2019'!E202</f>
        <v>1</v>
      </c>
      <c r="M8" s="20">
        <f>'[2]RawCompil CB September 2019'!E230</f>
        <v>0</v>
      </c>
      <c r="N8" s="20">
        <f>'[2]RawCompil CB September 2019'!E258</f>
        <v>3</v>
      </c>
      <c r="O8" s="20">
        <f>'[2]RawCompil CB September 2019'!E286</f>
        <v>20</v>
      </c>
      <c r="P8" s="20">
        <f>'[2]RawCompil CB September 2019'!E314</f>
        <v>0</v>
      </c>
      <c r="Q8" s="20">
        <f>'[2]RawCompil CB September 2019'!E342</f>
        <v>0</v>
      </c>
      <c r="R8" s="20">
        <f>'[2]RawCompil CB September 2019'!E370</f>
        <v>0</v>
      </c>
      <c r="S8" s="20">
        <f>'[2]RawCompil CB September 2019'!E398</f>
        <v>0</v>
      </c>
      <c r="T8" s="20">
        <f>'[2]RawCompil CB September 2019'!E426</f>
        <v>10</v>
      </c>
      <c r="U8" s="20">
        <f>'[2]RawCompil CB September 2019'!E455</f>
        <v>0</v>
      </c>
      <c r="V8" s="20">
        <f>'[2]RawCompil CB September 2019'!E483</f>
        <v>0</v>
      </c>
      <c r="W8" s="20">
        <f>'[2]RawCompil CB September 2019'!E511</f>
        <v>0</v>
      </c>
      <c r="X8" s="20">
        <f>'[2]RawCompil CB September 2019'!E539</f>
        <v>0</v>
      </c>
      <c r="Y8" s="20">
        <f>'[2]RawCompil CB September 2019'!E567</f>
        <v>3</v>
      </c>
      <c r="Z8" s="20">
        <f>'[2]RawCompil CB September 2019'!E595</f>
        <v>0</v>
      </c>
      <c r="AA8" s="20">
        <f>'[2]RawCompil CB September 2019'!E623</f>
        <v>0</v>
      </c>
      <c r="AB8" s="20">
        <f>'[2]RawCompil CB September 2019'!E651</f>
        <v>0</v>
      </c>
      <c r="AC8" s="20">
        <f>'[2]RawCompil CB September 2019'!E679</f>
        <v>0</v>
      </c>
      <c r="AD8" s="20">
        <f>'[2]RawCompil CB September 2019'!E707</f>
        <v>0</v>
      </c>
      <c r="AE8" s="20">
        <f>'[2]RawCompil CB September 2019'!E735</f>
        <v>0</v>
      </c>
      <c r="AF8" s="20">
        <f>'[2]RawCompil CB September 2019'!E763</f>
        <v>4</v>
      </c>
      <c r="AG8" s="20">
        <f>'[2]RawCompil CB September 2019'!E791</f>
        <v>1</v>
      </c>
      <c r="AH8" s="20">
        <f>'[2]RawCompil CB September 2019'!E819</f>
        <v>1</v>
      </c>
      <c r="AI8" s="23">
        <f t="shared" si="0"/>
        <v>50</v>
      </c>
    </row>
    <row r="9" spans="2:35" ht="16.5" thickTop="1" thickBot="1" x14ac:dyDescent="0.3">
      <c r="B9" s="21" t="s">
        <v>7</v>
      </c>
      <c r="C9" s="3" t="s">
        <v>11</v>
      </c>
      <c r="D9" s="24" t="s">
        <v>80</v>
      </c>
      <c r="E9" s="20">
        <f>'[2]RawCompil CB September 2019'!E7</f>
        <v>7</v>
      </c>
      <c r="F9" s="20">
        <f>'[2]RawCompil CB September 2019'!E35</f>
        <v>7</v>
      </c>
      <c r="G9" s="20">
        <f>'[2]RawCompil CB September 2019'!E63</f>
        <v>1</v>
      </c>
      <c r="H9" s="20">
        <f>'[2]RawCompil CB September 2019'!E91</f>
        <v>1</v>
      </c>
      <c r="I9" s="20">
        <f>'[2]RawCompil CB September 2019'!E119</f>
        <v>0</v>
      </c>
      <c r="J9" s="20">
        <f>'[2]RawCompil CB September 2019'!E147</f>
        <v>0</v>
      </c>
      <c r="K9" s="20">
        <f>'[2]RawCompil CB September 2019'!E175</f>
        <v>4</v>
      </c>
      <c r="L9" s="20">
        <f>'[2]RawCompil CB September 2019'!E203</f>
        <v>2</v>
      </c>
      <c r="M9" s="20">
        <f>'[2]RawCompil CB September 2019'!E231</f>
        <v>0</v>
      </c>
      <c r="N9" s="20">
        <f>'[2]RawCompil CB September 2019'!E259</f>
        <v>16</v>
      </c>
      <c r="O9" s="20">
        <f>'[2]RawCompil CB September 2019'!E287</f>
        <v>14</v>
      </c>
      <c r="P9" s="20">
        <f>'[2]RawCompil CB September 2019'!E315</f>
        <v>1</v>
      </c>
      <c r="Q9" s="20">
        <f>'[2]RawCompil CB September 2019'!E343</f>
        <v>2</v>
      </c>
      <c r="R9" s="20">
        <f>'[2]RawCompil CB September 2019'!E371</f>
        <v>0</v>
      </c>
      <c r="S9" s="20">
        <f>'[2]RawCompil CB September 2019'!E399</f>
        <v>2</v>
      </c>
      <c r="T9" s="20">
        <f>'[2]RawCompil CB September 2019'!E427</f>
        <v>12</v>
      </c>
      <c r="U9" s="20">
        <f>'[2]RawCompil CB September 2019'!E456</f>
        <v>0</v>
      </c>
      <c r="V9" s="20">
        <f>'[2]RawCompil CB September 2019'!E484</f>
        <v>1</v>
      </c>
      <c r="W9" s="20">
        <f>'[2]RawCompil CB September 2019'!E512</f>
        <v>0</v>
      </c>
      <c r="X9" s="20">
        <f>'[2]RawCompil CB September 2019'!E540</f>
        <v>0</v>
      </c>
      <c r="Y9" s="20">
        <f>'[2]RawCompil CB September 2019'!E568</f>
        <v>8</v>
      </c>
      <c r="Z9" s="20">
        <f>'[2]RawCompil CB September 2019'!E596</f>
        <v>1</v>
      </c>
      <c r="AA9" s="20">
        <f>'[2]RawCompil CB September 2019'!E624</f>
        <v>3</v>
      </c>
      <c r="AB9" s="20">
        <f>'[2]RawCompil CB September 2019'!E652</f>
        <v>0</v>
      </c>
      <c r="AC9" s="20">
        <f>'[2]RawCompil CB September 2019'!E680</f>
        <v>0</v>
      </c>
      <c r="AD9" s="20">
        <f>'[2]RawCompil CB September 2019'!E708</f>
        <v>0</v>
      </c>
      <c r="AE9" s="20">
        <f>'[2]RawCompil CB September 2019'!E736</f>
        <v>2</v>
      </c>
      <c r="AF9" s="20">
        <f>'[2]RawCompil CB September 2019'!E764</f>
        <v>11</v>
      </c>
      <c r="AG9" s="20">
        <f>'[2]RawCompil CB September 2019'!E792</f>
        <v>0</v>
      </c>
      <c r="AH9" s="20">
        <f>'[2]RawCompil CB September 2019'!E820</f>
        <v>6</v>
      </c>
      <c r="AI9" s="23">
        <f t="shared" si="0"/>
        <v>101</v>
      </c>
    </row>
    <row r="10" spans="2:35" ht="16.5" thickTop="1" thickBot="1" x14ac:dyDescent="0.3">
      <c r="B10" s="21" t="s">
        <v>7</v>
      </c>
      <c r="C10" s="3" t="s">
        <v>12</v>
      </c>
      <c r="D10" s="24" t="s">
        <v>81</v>
      </c>
      <c r="E10" s="20">
        <f>'[2]RawCompil CB September 2019'!E8</f>
        <v>2</v>
      </c>
      <c r="F10" s="20">
        <f>'[2]RawCompil CB September 2019'!E36</f>
        <v>6</v>
      </c>
      <c r="G10" s="20">
        <f>'[2]RawCompil CB September 2019'!E64</f>
        <v>0</v>
      </c>
      <c r="H10" s="20">
        <f>'[2]RawCompil CB September 2019'!E92</f>
        <v>0</v>
      </c>
      <c r="I10" s="20">
        <f>'[2]RawCompil CB September 2019'!E120</f>
        <v>0</v>
      </c>
      <c r="J10" s="20">
        <f>'[2]RawCompil CB September 2019'!E148</f>
        <v>0</v>
      </c>
      <c r="K10" s="20">
        <f>'[2]RawCompil CB September 2019'!E176</f>
        <v>4</v>
      </c>
      <c r="L10" s="20">
        <f>'[2]RawCompil CB September 2019'!E204</f>
        <v>1</v>
      </c>
      <c r="M10" s="20">
        <f>'[2]RawCompil CB September 2019'!E232</f>
        <v>0</v>
      </c>
      <c r="N10" s="20">
        <f>'[2]RawCompil CB September 2019'!E260</f>
        <v>2</v>
      </c>
      <c r="O10" s="20">
        <f>'[2]RawCompil CB September 2019'!E288</f>
        <v>8</v>
      </c>
      <c r="P10" s="20">
        <f>'[2]RawCompil CB September 2019'!E316</f>
        <v>0</v>
      </c>
      <c r="Q10" s="20">
        <f>'[2]RawCompil CB September 2019'!E344</f>
        <v>0</v>
      </c>
      <c r="R10" s="20">
        <f>'[2]RawCompil CB September 2019'!E372</f>
        <v>0</v>
      </c>
      <c r="S10" s="20">
        <f>'[2]RawCompil CB September 2019'!E400</f>
        <v>1</v>
      </c>
      <c r="T10" s="20">
        <f>'[2]RawCompil CB September 2019'!E428</f>
        <v>4</v>
      </c>
      <c r="U10" s="20">
        <f>'[2]RawCompil CB September 2019'!E457</f>
        <v>0</v>
      </c>
      <c r="V10" s="20">
        <f>'[2]RawCompil CB September 2019'!E485</f>
        <v>1</v>
      </c>
      <c r="W10" s="20">
        <f>'[2]RawCompil CB September 2019'!E513</f>
        <v>0</v>
      </c>
      <c r="X10" s="20">
        <f>'[2]RawCompil CB September 2019'!E541</f>
        <v>0</v>
      </c>
      <c r="Y10" s="20">
        <f>'[2]RawCompil CB September 2019'!E569</f>
        <v>1</v>
      </c>
      <c r="Z10" s="20">
        <f>'[2]RawCompil CB September 2019'!E597</f>
        <v>1</v>
      </c>
      <c r="AA10" s="20">
        <f>'[2]RawCompil CB September 2019'!E625</f>
        <v>2</v>
      </c>
      <c r="AB10" s="20">
        <f>'[2]RawCompil CB September 2019'!E653</f>
        <v>0</v>
      </c>
      <c r="AC10" s="20">
        <f>'[2]RawCompil CB September 2019'!E681</f>
        <v>0</v>
      </c>
      <c r="AD10" s="20">
        <f>'[2]RawCompil CB September 2019'!E709</f>
        <v>0</v>
      </c>
      <c r="AE10" s="20">
        <f>'[2]RawCompil CB September 2019'!E737</f>
        <v>1</v>
      </c>
      <c r="AF10" s="20">
        <f>'[2]RawCompil CB September 2019'!E765</f>
        <v>9</v>
      </c>
      <c r="AG10" s="20">
        <f>'[2]RawCompil CB September 2019'!E793</f>
        <v>0</v>
      </c>
      <c r="AH10" s="20">
        <f>'[2]RawCompil CB September 2019'!E821</f>
        <v>0</v>
      </c>
      <c r="AI10" s="23">
        <f t="shared" si="0"/>
        <v>43</v>
      </c>
    </row>
    <row r="11" spans="2:35" ht="16.5" thickTop="1" thickBot="1" x14ac:dyDescent="0.3">
      <c r="B11" s="21" t="s">
        <v>7</v>
      </c>
      <c r="C11" s="3" t="s">
        <v>13</v>
      </c>
      <c r="D11" s="24" t="s">
        <v>82</v>
      </c>
      <c r="E11" s="20">
        <f>'[2]RawCompil CB September 2019'!E9</f>
        <v>4</v>
      </c>
      <c r="F11" s="20">
        <f>'[2]RawCompil CB September 2019'!E37</f>
        <v>2</v>
      </c>
      <c r="G11" s="20">
        <f>'[2]RawCompil CB September 2019'!E65</f>
        <v>0</v>
      </c>
      <c r="H11" s="20">
        <f>'[2]RawCompil CB September 2019'!E93</f>
        <v>0</v>
      </c>
      <c r="I11" s="20">
        <f>'[2]RawCompil CB September 2019'!E121</f>
        <v>0</v>
      </c>
      <c r="J11" s="20">
        <f>'[2]RawCompil CB September 2019'!E149</f>
        <v>0</v>
      </c>
      <c r="K11" s="20">
        <f>'[2]RawCompil CB September 2019'!E177</f>
        <v>0</v>
      </c>
      <c r="L11" s="20">
        <f>'[2]RawCompil CB September 2019'!E205</f>
        <v>0</v>
      </c>
      <c r="M11" s="20">
        <f>'[2]RawCompil CB September 2019'!E233</f>
        <v>0</v>
      </c>
      <c r="N11" s="20">
        <f>'[2]RawCompil CB September 2019'!E261</f>
        <v>0</v>
      </c>
      <c r="O11" s="20">
        <f>'[2]RawCompil CB September 2019'!E289</f>
        <v>5</v>
      </c>
      <c r="P11" s="20">
        <f>'[2]RawCompil CB September 2019'!E317</f>
        <v>0</v>
      </c>
      <c r="Q11" s="20">
        <f>'[2]RawCompil CB September 2019'!E345</f>
        <v>0</v>
      </c>
      <c r="R11" s="20">
        <f>'[2]RawCompil CB September 2019'!E373</f>
        <v>0</v>
      </c>
      <c r="S11" s="20">
        <f>'[2]RawCompil CB September 2019'!E401</f>
        <v>0</v>
      </c>
      <c r="T11" s="20">
        <f>'[2]RawCompil CB September 2019'!E429</f>
        <v>2</v>
      </c>
      <c r="U11" s="20">
        <f>'[2]RawCompil CB September 2019'!E458</f>
        <v>0</v>
      </c>
      <c r="V11" s="20">
        <f>'[2]RawCompil CB September 2019'!E486</f>
        <v>0</v>
      </c>
      <c r="W11" s="20">
        <f>'[2]RawCompil CB September 2019'!E514</f>
        <v>0</v>
      </c>
      <c r="X11" s="20">
        <f>'[2]RawCompil CB September 2019'!E542</f>
        <v>0</v>
      </c>
      <c r="Y11" s="20">
        <f>'[2]RawCompil CB September 2019'!E570</f>
        <v>1</v>
      </c>
      <c r="Z11" s="20">
        <f>'[2]RawCompil CB September 2019'!E598</f>
        <v>0</v>
      </c>
      <c r="AA11" s="20">
        <f>'[2]RawCompil CB September 2019'!E626</f>
        <v>0</v>
      </c>
      <c r="AB11" s="20">
        <f>'[2]RawCompil CB September 2019'!E654</f>
        <v>0</v>
      </c>
      <c r="AC11" s="20">
        <f>'[2]RawCompil CB September 2019'!E682</f>
        <v>0</v>
      </c>
      <c r="AD11" s="20">
        <f>'[2]RawCompil CB September 2019'!E710</f>
        <v>0</v>
      </c>
      <c r="AE11" s="20">
        <f>'[2]RawCompil CB September 2019'!E738</f>
        <v>0</v>
      </c>
      <c r="AF11" s="20">
        <f>'[2]RawCompil CB September 2019'!E766</f>
        <v>2</v>
      </c>
      <c r="AG11" s="20">
        <f>'[2]RawCompil CB September 2019'!E794</f>
        <v>0</v>
      </c>
      <c r="AH11" s="20">
        <f>'[2]RawCompil CB September 2019'!E822</f>
        <v>0</v>
      </c>
      <c r="AI11" s="23">
        <f t="shared" si="0"/>
        <v>16</v>
      </c>
    </row>
    <row r="12" spans="2:35" ht="16.5" thickTop="1" thickBot="1" x14ac:dyDescent="0.3">
      <c r="B12" s="21" t="s">
        <v>7</v>
      </c>
      <c r="C12" s="3" t="s">
        <v>101</v>
      </c>
      <c r="D12" s="28" t="s">
        <v>100</v>
      </c>
      <c r="E12" s="20">
        <f>'[2]RawCompil CB September 2019'!E10</f>
        <v>0</v>
      </c>
      <c r="F12" s="20">
        <f>'[2]RawCompil CB September 2019'!E38</f>
        <v>0</v>
      </c>
      <c r="G12" s="20">
        <f>'[2]RawCompil CB September 2019'!E66</f>
        <v>0</v>
      </c>
      <c r="H12" s="20">
        <f>'[2]RawCompil CB September 2019'!E94</f>
        <v>0</v>
      </c>
      <c r="I12" s="20">
        <f>'[2]RawCompil CB September 2019'!E122</f>
        <v>0</v>
      </c>
      <c r="J12" s="20">
        <f>'[2]RawCompil CB September 2019'!E150</f>
        <v>0</v>
      </c>
      <c r="K12" s="20">
        <f>'[2]RawCompil CB September 2019'!E178</f>
        <v>0</v>
      </c>
      <c r="L12" s="20">
        <f>'[2]RawCompil CB September 2019'!E206</f>
        <v>0</v>
      </c>
      <c r="M12" s="20">
        <f>'[2]RawCompil CB September 2019'!E234</f>
        <v>0</v>
      </c>
      <c r="N12" s="20">
        <f>'[2]RawCompil CB September 2019'!E262</f>
        <v>1</v>
      </c>
      <c r="O12" s="20">
        <f>'[2]RawCompil CB September 2019'!E290</f>
        <v>0</v>
      </c>
      <c r="P12" s="20">
        <f>'[2]RawCompil CB September 2019'!E318</f>
        <v>0</v>
      </c>
      <c r="Q12" s="20">
        <f>'[2]RawCompil CB September 2019'!E346</f>
        <v>0</v>
      </c>
      <c r="R12" s="20">
        <f>'[2]RawCompil CB September 2019'!E374</f>
        <v>0</v>
      </c>
      <c r="S12" s="20">
        <f>'[2]RawCompil CB September 2019'!E402</f>
        <v>0</v>
      </c>
      <c r="T12" s="20">
        <f>'[2]RawCompil CB September 2019'!E430</f>
        <v>7</v>
      </c>
      <c r="U12" s="20">
        <f>'[2]RawCompil CB September 2019'!E459</f>
        <v>0</v>
      </c>
      <c r="V12" s="20">
        <f>'[2]RawCompil CB September 2019'!E487</f>
        <v>0</v>
      </c>
      <c r="W12" s="20">
        <f>'[2]RawCompil CB September 2019'!E515</f>
        <v>0</v>
      </c>
      <c r="X12" s="20">
        <f>'[2]RawCompil CB September 2019'!E543</f>
        <v>0</v>
      </c>
      <c r="Y12" s="20">
        <f>'[2]RawCompil CB September 2019'!E571</f>
        <v>0</v>
      </c>
      <c r="Z12" s="20">
        <f>'[2]RawCompil CB September 2019'!E599</f>
        <v>0</v>
      </c>
      <c r="AA12" s="20">
        <f>'[2]RawCompil CB September 2019'!E627</f>
        <v>1</v>
      </c>
      <c r="AB12" s="20">
        <f>'[2]RawCompil CB September 2019'!E655</f>
        <v>0</v>
      </c>
      <c r="AC12" s="20">
        <f>'[2]RawCompil CB September 2019'!E683</f>
        <v>0</v>
      </c>
      <c r="AD12" s="20">
        <f>'[2]RawCompil CB September 2019'!E711</f>
        <v>0</v>
      </c>
      <c r="AE12" s="20">
        <f>'[2]RawCompil CB September 2019'!E739</f>
        <v>0</v>
      </c>
      <c r="AF12" s="20">
        <f>'[2]RawCompil CB September 2019'!E767</f>
        <v>0</v>
      </c>
      <c r="AG12" s="20">
        <f>'[2]RawCompil CB September 2019'!E795</f>
        <v>0</v>
      </c>
      <c r="AH12" s="20">
        <f>'[2]RawCompil CB September 2019'!E823</f>
        <v>0</v>
      </c>
      <c r="AI12" s="23">
        <f t="shared" si="0"/>
        <v>9</v>
      </c>
    </row>
    <row r="13" spans="2:35" ht="16.5" thickTop="1" thickBot="1" x14ac:dyDescent="0.3">
      <c r="B13" s="21" t="s">
        <v>14</v>
      </c>
      <c r="C13" s="3" t="s">
        <v>15</v>
      </c>
      <c r="D13" s="24" t="s">
        <v>83</v>
      </c>
      <c r="E13" s="20">
        <f>'[2]RawCompil CB September 2019'!E11</f>
        <v>4</v>
      </c>
      <c r="F13" s="20">
        <f>'[2]RawCompil CB September 2019'!E39</f>
        <v>1</v>
      </c>
      <c r="G13" s="20">
        <f>'[2]RawCompil CB September 2019'!E67</f>
        <v>1</v>
      </c>
      <c r="H13" s="20">
        <f>'[2]RawCompil CB September 2019'!E95</f>
        <v>0</v>
      </c>
      <c r="I13" s="20">
        <f>'[2]RawCompil CB September 2019'!E123</f>
        <v>0</v>
      </c>
      <c r="J13" s="20">
        <f>'[2]RawCompil CB September 2019'!E151</f>
        <v>2</v>
      </c>
      <c r="K13" s="20">
        <f>'[2]RawCompil CB September 2019'!E179</f>
        <v>14</v>
      </c>
      <c r="L13" s="20">
        <f>'[2]RawCompil CB September 2019'!E207</f>
        <v>0</v>
      </c>
      <c r="M13" s="20">
        <f>'[2]RawCompil CB September 2019'!E235</f>
        <v>0</v>
      </c>
      <c r="N13" s="20">
        <f>'[2]RawCompil CB September 2019'!E263</f>
        <v>0</v>
      </c>
      <c r="O13" s="20">
        <f>'[2]RawCompil CB September 2019'!E291</f>
        <v>4</v>
      </c>
      <c r="P13" s="20">
        <f>'[2]RawCompil CB September 2019'!E319</f>
        <v>2</v>
      </c>
      <c r="Q13" s="20">
        <f>'[2]RawCompil CB September 2019'!E347</f>
        <v>0</v>
      </c>
      <c r="R13" s="20">
        <f>'[2]RawCompil CB September 2019'!E375</f>
        <v>0</v>
      </c>
      <c r="S13" s="20">
        <f>'[2]RawCompil CB September 2019'!E403</f>
        <v>0</v>
      </c>
      <c r="T13" s="20">
        <f>'[2]RawCompil CB September 2019'!E431</f>
        <v>9</v>
      </c>
      <c r="U13" s="20">
        <f>'[2]RawCompil CB September 2019'!E460</f>
        <v>0</v>
      </c>
      <c r="V13" s="20">
        <f>'[2]RawCompil CB September 2019'!E488</f>
        <v>0</v>
      </c>
      <c r="W13" s="20">
        <f>'[2]RawCompil CB September 2019'!E516</f>
        <v>0</v>
      </c>
      <c r="X13" s="20">
        <f>'[2]RawCompil CB September 2019'!E544</f>
        <v>0</v>
      </c>
      <c r="Y13" s="20">
        <f>'[2]RawCompil CB September 2019'!E572</f>
        <v>1</v>
      </c>
      <c r="Z13" s="20">
        <f>'[2]RawCompil CB September 2019'!E600</f>
        <v>5</v>
      </c>
      <c r="AA13" s="20">
        <f>'[2]RawCompil CB September 2019'!E628</f>
        <v>2</v>
      </c>
      <c r="AB13" s="20">
        <f>'[2]RawCompil CB September 2019'!E656</f>
        <v>1</v>
      </c>
      <c r="AC13" s="20">
        <f>'[2]RawCompil CB September 2019'!E684</f>
        <v>1</v>
      </c>
      <c r="AD13" s="20">
        <f>'[2]RawCompil CB September 2019'!E712</f>
        <v>0</v>
      </c>
      <c r="AE13" s="20">
        <f>'[2]RawCompil CB September 2019'!E740</f>
        <v>0</v>
      </c>
      <c r="AF13" s="20">
        <f>'[2]RawCompil CB September 2019'!E768</f>
        <v>2</v>
      </c>
      <c r="AG13" s="20">
        <f>'[2]RawCompil CB September 2019'!E796</f>
        <v>2</v>
      </c>
      <c r="AH13" s="20">
        <f>'[2]RawCompil CB September 2019'!E824</f>
        <v>9</v>
      </c>
      <c r="AI13" s="23">
        <f t="shared" si="0"/>
        <v>60</v>
      </c>
    </row>
    <row r="14" spans="2:35" ht="16.5" thickTop="1" thickBot="1" x14ac:dyDescent="0.3">
      <c r="B14" s="21" t="s">
        <v>14</v>
      </c>
      <c r="C14" s="3" t="s">
        <v>16</v>
      </c>
      <c r="D14" s="24" t="s">
        <v>84</v>
      </c>
      <c r="E14" s="20">
        <f>'[2]RawCompil CB September 2019'!E12</f>
        <v>0</v>
      </c>
      <c r="F14" s="20">
        <f>'[2]RawCompil CB September 2019'!E40</f>
        <v>0</v>
      </c>
      <c r="G14" s="20">
        <f>'[2]RawCompil CB September 2019'!E68</f>
        <v>0</v>
      </c>
      <c r="H14" s="20">
        <f>'[2]RawCompil CB September 2019'!E96</f>
        <v>0</v>
      </c>
      <c r="I14" s="20">
        <f>'[2]RawCompil CB September 2019'!E124</f>
        <v>0</v>
      </c>
      <c r="J14" s="20">
        <f>'[2]RawCompil CB September 2019'!E152</f>
        <v>0</v>
      </c>
      <c r="K14" s="20">
        <f>'[2]RawCompil CB September 2019'!E180</f>
        <v>0</v>
      </c>
      <c r="L14" s="20">
        <f>'[2]RawCompil CB September 2019'!E208</f>
        <v>0</v>
      </c>
      <c r="M14" s="20">
        <f>'[2]RawCompil CB September 2019'!E236</f>
        <v>1</v>
      </c>
      <c r="N14" s="20">
        <f>'[2]RawCompil CB September 2019'!E264</f>
        <v>0</v>
      </c>
      <c r="O14" s="20">
        <f>'[2]RawCompil CB September 2019'!E292</f>
        <v>0</v>
      </c>
      <c r="P14" s="20">
        <f>'[2]RawCompil CB September 2019'!E320</f>
        <v>0</v>
      </c>
      <c r="Q14" s="20">
        <f>'[2]RawCompil CB September 2019'!E348</f>
        <v>0</v>
      </c>
      <c r="R14" s="20">
        <f>'[2]RawCompil CB September 2019'!E376</f>
        <v>0</v>
      </c>
      <c r="S14" s="20">
        <f>'[2]RawCompil CB September 2019'!E404</f>
        <v>0</v>
      </c>
      <c r="T14" s="20">
        <f>'[2]RawCompil CB September 2019'!E432</f>
        <v>0</v>
      </c>
      <c r="U14" s="20">
        <f>'[2]RawCompil CB September 2019'!E461</f>
        <v>0</v>
      </c>
      <c r="V14" s="20">
        <f>'[2]RawCompil CB September 2019'!E489</f>
        <v>0</v>
      </c>
      <c r="W14" s="20">
        <f>'[2]RawCompil CB September 2019'!E517</f>
        <v>0</v>
      </c>
      <c r="X14" s="20">
        <f>'[2]RawCompil CB September 2019'!E545</f>
        <v>0</v>
      </c>
      <c r="Y14" s="20">
        <f>'[2]RawCompil CB September 2019'!E573</f>
        <v>0</v>
      </c>
      <c r="Z14" s="20">
        <f>'[2]RawCompil CB September 2019'!E601</f>
        <v>0</v>
      </c>
      <c r="AA14" s="20">
        <f>'[2]RawCompil CB September 2019'!E629</f>
        <v>0</v>
      </c>
      <c r="AB14" s="20">
        <f>'[2]RawCompil CB September 2019'!E657</f>
        <v>0</v>
      </c>
      <c r="AC14" s="20">
        <f>'[2]RawCompil CB September 2019'!E685</f>
        <v>0</v>
      </c>
      <c r="AD14" s="20">
        <f>'[2]RawCompil CB September 2019'!E713</f>
        <v>0</v>
      </c>
      <c r="AE14" s="20">
        <f>'[2]RawCompil CB September 2019'!E741</f>
        <v>0</v>
      </c>
      <c r="AF14" s="20">
        <f>'[2]RawCompil CB September 2019'!E769</f>
        <v>0</v>
      </c>
      <c r="AG14" s="20">
        <f>'[2]RawCompil CB September 2019'!E797</f>
        <v>1</v>
      </c>
      <c r="AH14" s="20">
        <f>'[2]RawCompil CB September 2019'!E825</f>
        <v>0</v>
      </c>
      <c r="AI14" s="23">
        <f t="shared" si="0"/>
        <v>2</v>
      </c>
    </row>
    <row r="15" spans="2:35" ht="16.5" thickTop="1" thickBot="1" x14ac:dyDescent="0.3">
      <c r="B15" s="21" t="s">
        <v>17</v>
      </c>
      <c r="C15" s="3" t="s">
        <v>18</v>
      </c>
      <c r="D15" s="24" t="s">
        <v>85</v>
      </c>
      <c r="E15" s="20">
        <f>'[2]RawCompil CB September 2019'!E13</f>
        <v>0</v>
      </c>
      <c r="F15" s="20">
        <f>'[2]RawCompil CB September 2019'!E41</f>
        <v>4</v>
      </c>
      <c r="G15" s="20">
        <f>'[2]RawCompil CB September 2019'!E69</f>
        <v>0</v>
      </c>
      <c r="H15" s="20">
        <f>'[2]RawCompil CB September 2019'!E97</f>
        <v>0</v>
      </c>
      <c r="I15" s="20">
        <f>'[2]RawCompil CB September 2019'!E125</f>
        <v>2</v>
      </c>
      <c r="J15" s="20">
        <f>'[2]RawCompil CB September 2019'!E153</f>
        <v>0</v>
      </c>
      <c r="K15" s="20">
        <f>'[2]RawCompil CB September 2019'!E181</f>
        <v>3</v>
      </c>
      <c r="L15" s="20">
        <f>'[2]RawCompil CB September 2019'!E209</f>
        <v>1</v>
      </c>
      <c r="M15" s="20">
        <f>'[2]RawCompil CB September 2019'!E237</f>
        <v>1</v>
      </c>
      <c r="N15" s="20">
        <f>'[2]RawCompil CB September 2019'!E265</f>
        <v>35</v>
      </c>
      <c r="O15" s="20">
        <f>'[2]RawCompil CB September 2019'!E293</f>
        <v>13</v>
      </c>
      <c r="P15" s="20">
        <f>'[2]RawCompil CB September 2019'!E321</f>
        <v>17</v>
      </c>
      <c r="Q15" s="20">
        <f>'[2]RawCompil CB September 2019'!E349</f>
        <v>0</v>
      </c>
      <c r="R15" s="20">
        <f>'[2]RawCompil CB September 2019'!E377</f>
        <v>0</v>
      </c>
      <c r="S15" s="20">
        <f>'[2]RawCompil CB September 2019'!E405</f>
        <v>0</v>
      </c>
      <c r="T15" s="20">
        <f>'[2]RawCompil CB September 2019'!E433</f>
        <v>6</v>
      </c>
      <c r="U15" s="20">
        <f>'[2]RawCompil CB September 2019'!E462</f>
        <v>0</v>
      </c>
      <c r="V15" s="20">
        <f>'[2]RawCompil CB September 2019'!E490</f>
        <v>2</v>
      </c>
      <c r="W15" s="20">
        <f>'[2]RawCompil CB September 2019'!E518</f>
        <v>0</v>
      </c>
      <c r="X15" s="20">
        <f>'[2]RawCompil CB September 2019'!E546</f>
        <v>0</v>
      </c>
      <c r="Y15" s="20">
        <f>'[2]RawCompil CB September 2019'!E574</f>
        <v>6</v>
      </c>
      <c r="Z15" s="20">
        <f>'[2]RawCompil CB September 2019'!E602</f>
        <v>0</v>
      </c>
      <c r="AA15" s="20">
        <f>'[2]RawCompil CB September 2019'!E630</f>
        <v>4</v>
      </c>
      <c r="AB15" s="20">
        <f>'[2]RawCompil CB September 2019'!E658</f>
        <v>4</v>
      </c>
      <c r="AC15" s="20">
        <f>'[2]RawCompil CB September 2019'!E686</f>
        <v>8</v>
      </c>
      <c r="AD15" s="20">
        <f>'[2]RawCompil CB September 2019'!E714</f>
        <v>0</v>
      </c>
      <c r="AE15" s="20">
        <f>'[2]RawCompil CB September 2019'!E742</f>
        <v>1</v>
      </c>
      <c r="AF15" s="20">
        <f>'[2]RawCompil CB September 2019'!E770</f>
        <v>26</v>
      </c>
      <c r="AG15" s="20">
        <f>'[2]RawCompil CB September 2019'!E798</f>
        <v>9</v>
      </c>
      <c r="AH15" s="20">
        <f>'[2]RawCompil CB September 2019'!E826</f>
        <v>2</v>
      </c>
      <c r="AI15" s="23">
        <f t="shared" si="0"/>
        <v>144</v>
      </c>
    </row>
    <row r="16" spans="2:35" ht="16.5" thickTop="1" thickBot="1" x14ac:dyDescent="0.3">
      <c r="B16" s="21" t="s">
        <v>37</v>
      </c>
      <c r="C16" s="3" t="s">
        <v>19</v>
      </c>
      <c r="D16" s="24" t="s">
        <v>86</v>
      </c>
      <c r="E16" s="20">
        <f>'[2]RawCompil CB September 2019'!E14</f>
        <v>0</v>
      </c>
      <c r="F16" s="20">
        <f>'[2]RawCompil CB September 2019'!E42</f>
        <v>0</v>
      </c>
      <c r="G16" s="20">
        <f>'[2]RawCompil CB September 2019'!E70</f>
        <v>0</v>
      </c>
      <c r="H16" s="20">
        <f>'[2]RawCompil CB September 2019'!E98</f>
        <v>0</v>
      </c>
      <c r="I16" s="20"/>
      <c r="J16" s="20">
        <f>'[2]RawCompil CB September 2019'!E154</f>
        <v>0</v>
      </c>
      <c r="K16" s="20">
        <f>'[2]RawCompil CB September 2019'!E182</f>
        <v>0</v>
      </c>
      <c r="L16" s="20">
        <f>'[2]RawCompil CB September 2019'!E210</f>
        <v>0</v>
      </c>
      <c r="M16" s="20">
        <f>'[2]RawCompil CB September 2019'!E238</f>
        <v>0</v>
      </c>
      <c r="N16" s="20">
        <f>'[2]RawCompil CB September 2019'!E266</f>
        <v>0</v>
      </c>
      <c r="O16" s="20">
        <f>'[2]RawCompil CB September 2019'!E294</f>
        <v>0</v>
      </c>
      <c r="P16" s="20">
        <f>'[2]RawCompil CB September 2019'!E322</f>
        <v>0</v>
      </c>
      <c r="Q16" s="20">
        <f>'[2]RawCompil CB September 2019'!E350</f>
        <v>0</v>
      </c>
      <c r="R16" s="20">
        <f>'[2]RawCompil CB September 2019'!E378</f>
        <v>0</v>
      </c>
      <c r="S16" s="20">
        <f>'[2]RawCompil CB September 2019'!E406</f>
        <v>0</v>
      </c>
      <c r="T16" s="20">
        <f>'[2]RawCompil CB September 2019'!E434</f>
        <v>0</v>
      </c>
      <c r="U16" s="20">
        <f>'[2]RawCompil CB September 2019'!E463</f>
        <v>0</v>
      </c>
      <c r="V16" s="20">
        <f>'[2]RawCompil CB September 2019'!E491</f>
        <v>0</v>
      </c>
      <c r="W16" s="20">
        <f>'[2]RawCompil CB September 2019'!E519</f>
        <v>0</v>
      </c>
      <c r="X16" s="20">
        <f>'[2]RawCompil CB September 2019'!E547</f>
        <v>0</v>
      </c>
      <c r="Y16" s="20">
        <f>'[2]RawCompil CB September 2019'!E575</f>
        <v>0</v>
      </c>
      <c r="Z16" s="20">
        <f>'[2]RawCompil CB September 2019'!E603</f>
        <v>0</v>
      </c>
      <c r="AA16" s="20">
        <f>'[2]RawCompil CB September 2019'!E631</f>
        <v>1</v>
      </c>
      <c r="AB16" s="20">
        <f>'[2]RawCompil CB September 2019'!E659</f>
        <v>0</v>
      </c>
      <c r="AC16" s="20">
        <f>'[2]RawCompil CB September 2019'!E687</f>
        <v>0</v>
      </c>
      <c r="AD16" s="20">
        <f>'[2]RawCompil CB September 2019'!E715</f>
        <v>0</v>
      </c>
      <c r="AE16" s="20">
        <f>'[2]RawCompil CB September 2019'!E743</f>
        <v>0</v>
      </c>
      <c r="AF16" s="20">
        <f>'[2]RawCompil CB September 2019'!E771</f>
        <v>0</v>
      </c>
      <c r="AG16" s="20">
        <f>'[2]RawCompil CB September 2019'!E799</f>
        <v>0</v>
      </c>
      <c r="AH16" s="20">
        <f>'[2]RawCompil CB September 2019'!E827</f>
        <v>0</v>
      </c>
      <c r="AI16" s="23">
        <f t="shared" si="0"/>
        <v>1</v>
      </c>
    </row>
    <row r="17" spans="2:37" ht="16.5" thickTop="1" thickBot="1" x14ac:dyDescent="0.3">
      <c r="B17" s="21" t="s">
        <v>36</v>
      </c>
      <c r="C17" s="3" t="s">
        <v>31</v>
      </c>
      <c r="D17" s="3">
        <v>35</v>
      </c>
      <c r="E17" s="20">
        <f>'[2]RawCompil CB September 2019'!E15</f>
        <v>0</v>
      </c>
      <c r="F17" s="20">
        <f>'[2]RawCompil CB September 2019'!E43</f>
        <v>0</v>
      </c>
      <c r="G17" s="20">
        <f>'[2]RawCompil CB September 2019'!E71</f>
        <v>0</v>
      </c>
      <c r="H17" s="20">
        <f>'[2]RawCompil CB September 2019'!E99</f>
        <v>0</v>
      </c>
      <c r="I17" s="20">
        <f>'[2]RawCompil CB September 2019'!E127</f>
        <v>0</v>
      </c>
      <c r="J17" s="20">
        <f>'[2]RawCompil CB September 2019'!E155</f>
        <v>0</v>
      </c>
      <c r="K17" s="20">
        <f>'[2]RawCompil CB September 2019'!E183</f>
        <v>0</v>
      </c>
      <c r="L17" s="20">
        <f>'[2]RawCompil CB September 2019'!E211</f>
        <v>0</v>
      </c>
      <c r="M17" s="20">
        <f>'[2]RawCompil CB September 2019'!E239</f>
        <v>0</v>
      </c>
      <c r="N17" s="20">
        <f>'[2]RawCompil CB September 2019'!E267</f>
        <v>0</v>
      </c>
      <c r="O17" s="20">
        <f>'[2]RawCompil CB September 2019'!E295</f>
        <v>0</v>
      </c>
      <c r="P17" s="20">
        <f>'[2]RawCompil CB September 2019'!E323</f>
        <v>0</v>
      </c>
      <c r="Q17" s="20">
        <f>'[2]RawCompil CB September 2019'!E351</f>
        <v>0</v>
      </c>
      <c r="R17" s="20">
        <f>'[2]RawCompil CB September 2019'!E379</f>
        <v>0</v>
      </c>
      <c r="S17" s="20">
        <f>'[2]RawCompil CB September 2019'!E407</f>
        <v>0</v>
      </c>
      <c r="T17" s="20">
        <f>'[2]RawCompil CB September 2019'!E435</f>
        <v>0</v>
      </c>
      <c r="U17" s="20">
        <f>'[2]RawCompil CB September 2019'!E464</f>
        <v>0</v>
      </c>
      <c r="V17" s="20">
        <f>'[2]RawCompil CB September 2019'!E492</f>
        <v>0</v>
      </c>
      <c r="W17" s="20">
        <f>'[2]RawCompil CB September 2019'!E520</f>
        <v>0</v>
      </c>
      <c r="X17" s="20">
        <f>'[2]RawCompil CB September 2019'!E548</f>
        <v>0</v>
      </c>
      <c r="Y17" s="20">
        <f>'[2]RawCompil CB September 2019'!E576</f>
        <v>0</v>
      </c>
      <c r="Z17" s="20">
        <f>'[2]RawCompil CB September 2019'!E604</f>
        <v>0</v>
      </c>
      <c r="AA17" s="20">
        <f>'[2]RawCompil CB September 2019'!E632</f>
        <v>0</v>
      </c>
      <c r="AB17" s="20">
        <f>'[2]RawCompil CB September 2019'!E660</f>
        <v>0</v>
      </c>
      <c r="AC17" s="20">
        <f>'[2]RawCompil CB September 2019'!E688</f>
        <v>0</v>
      </c>
      <c r="AD17" s="20">
        <f>'[2]RawCompil CB September 2019'!E716</f>
        <v>0</v>
      </c>
      <c r="AE17" s="20">
        <f>'[2]RawCompil CB September 2019'!E744</f>
        <v>0</v>
      </c>
      <c r="AF17" s="20">
        <f>'[2]RawCompil CB September 2019'!E772</f>
        <v>1</v>
      </c>
      <c r="AG17" s="20">
        <f>'[2]RawCompil CB September 2019'!E800</f>
        <v>1</v>
      </c>
      <c r="AH17" s="20">
        <f>'[2]RawCompil CB September 2019'!E828</f>
        <v>0</v>
      </c>
      <c r="AI17" s="23">
        <f t="shared" si="0"/>
        <v>2</v>
      </c>
    </row>
    <row r="18" spans="2:37" ht="16.5" thickTop="1" thickBot="1" x14ac:dyDescent="0.3">
      <c r="B18" s="21" t="s">
        <v>36</v>
      </c>
      <c r="C18" s="3" t="s">
        <v>20</v>
      </c>
      <c r="D18" s="24" t="s">
        <v>87</v>
      </c>
      <c r="E18" s="20">
        <f>'[2]RawCompil CB September 2019'!E16</f>
        <v>0</v>
      </c>
      <c r="F18" s="20">
        <f>'[2]RawCompil CB September 2019'!E44</f>
        <v>0</v>
      </c>
      <c r="G18" s="20">
        <f>'[2]RawCompil CB September 2019'!E72</f>
        <v>0</v>
      </c>
      <c r="H18" s="20">
        <f>'[2]RawCompil CB September 2019'!E100</f>
        <v>0</v>
      </c>
      <c r="I18" s="20">
        <f>'[2]RawCompil CB September 2019'!E128</f>
        <v>0</v>
      </c>
      <c r="J18" s="20">
        <f>'[2]RawCompil CB September 2019'!E156</f>
        <v>1</v>
      </c>
      <c r="K18" s="20">
        <f>'[2]RawCompil CB September 2019'!E184</f>
        <v>0</v>
      </c>
      <c r="L18" s="20">
        <f>'[2]RawCompil CB September 2019'!E212</f>
        <v>0</v>
      </c>
      <c r="M18" s="20">
        <f>'[2]RawCompil CB September 2019'!E240</f>
        <v>0</v>
      </c>
      <c r="N18" s="20">
        <f>'[2]RawCompil CB September 2019'!E268</f>
        <v>0</v>
      </c>
      <c r="O18" s="20">
        <f>'[2]RawCompil CB September 2019'!E296</f>
        <v>0</v>
      </c>
      <c r="P18" s="20">
        <f>'[2]RawCompil CB September 2019'!E324</f>
        <v>0</v>
      </c>
      <c r="Q18" s="20">
        <f>'[2]RawCompil CB September 2019'!E352</f>
        <v>0</v>
      </c>
      <c r="R18" s="20">
        <f>'[2]RawCompil CB September 2019'!E380</f>
        <v>0</v>
      </c>
      <c r="S18" s="20">
        <f>'[2]RawCompil CB September 2019'!E408</f>
        <v>0</v>
      </c>
      <c r="T18" s="20">
        <f>'[2]RawCompil CB September 2019'!E436</f>
        <v>8</v>
      </c>
      <c r="U18" s="20">
        <f>'[2]RawCompil CB September 2019'!E465</f>
        <v>0</v>
      </c>
      <c r="V18" s="20">
        <f>'[2]RawCompil CB September 2019'!E493</f>
        <v>0</v>
      </c>
      <c r="W18" s="20">
        <f>'[2]RawCompil CB September 2019'!E521</f>
        <v>0</v>
      </c>
      <c r="X18" s="20">
        <f>'[2]RawCompil CB September 2019'!E549</f>
        <v>0</v>
      </c>
      <c r="Y18" s="20">
        <f>'[2]RawCompil CB September 2019'!E577</f>
        <v>0</v>
      </c>
      <c r="Z18" s="20">
        <f>'[2]RawCompil CB September 2019'!E605</f>
        <v>0</v>
      </c>
      <c r="AA18" s="20">
        <f>'[2]RawCompil CB September 2019'!E633</f>
        <v>0</v>
      </c>
      <c r="AB18" s="20">
        <f>'[2]RawCompil CB September 2019'!E661</f>
        <v>0</v>
      </c>
      <c r="AC18" s="20">
        <f>'[2]RawCompil CB September 2019'!E689</f>
        <v>0</v>
      </c>
      <c r="AD18" s="20">
        <f>'[2]RawCompil CB September 2019'!E717</f>
        <v>0</v>
      </c>
      <c r="AE18" s="20">
        <f>'[2]RawCompil CB September 2019'!E745</f>
        <v>0</v>
      </c>
      <c r="AF18" s="20">
        <f>'[2]RawCompil CB September 2019'!E773</f>
        <v>4</v>
      </c>
      <c r="AG18" s="20">
        <f>'[2]RawCompil CB September 2019'!E801</f>
        <v>0</v>
      </c>
      <c r="AH18" s="20">
        <f>'[2]RawCompil CB September 2019'!E829</f>
        <v>1</v>
      </c>
      <c r="AI18" s="23">
        <f t="shared" si="0"/>
        <v>14</v>
      </c>
    </row>
    <row r="19" spans="2:37" ht="15" customHeight="1" thickTop="1" thickBot="1" x14ac:dyDescent="0.3">
      <c r="B19" s="21" t="s">
        <v>21</v>
      </c>
      <c r="C19" s="3" t="s">
        <v>33</v>
      </c>
      <c r="D19" s="24" t="s">
        <v>88</v>
      </c>
      <c r="E19" s="20">
        <f>'[2]RawCompil CB September 2019'!E17</f>
        <v>0</v>
      </c>
      <c r="F19" s="20">
        <f>'[2]RawCompil CB September 2019'!E45</f>
        <v>0</v>
      </c>
      <c r="G19" s="20">
        <f>'[2]RawCompil CB September 2019'!E73</f>
        <v>0</v>
      </c>
      <c r="H19" s="20">
        <f>'[2]RawCompil CB September 2019'!E101</f>
        <v>0</v>
      </c>
      <c r="I19" s="20">
        <f>'[2]RawCompil CB September 2019'!E129</f>
        <v>0</v>
      </c>
      <c r="J19" s="20">
        <f>'[2]RawCompil CB September 2019'!E157</f>
        <v>1</v>
      </c>
      <c r="K19" s="20">
        <f>'[2]RawCompil CB September 2019'!E185</f>
        <v>3</v>
      </c>
      <c r="L19" s="20">
        <f>'[2]RawCompil CB September 2019'!E213</f>
        <v>0</v>
      </c>
      <c r="M19" s="20">
        <f>'[2]RawCompil CB September 2019'!E241</f>
        <v>0</v>
      </c>
      <c r="N19" s="20">
        <f>'[2]RawCompil CB September 2019'!E269</f>
        <v>0</v>
      </c>
      <c r="O19" s="20">
        <f>'[2]RawCompil CB September 2019'!E297</f>
        <v>0</v>
      </c>
      <c r="P19" s="20">
        <f>'[2]RawCompil CB September 2019'!E325</f>
        <v>0</v>
      </c>
      <c r="Q19" s="20">
        <f>'[2]RawCompil CB September 2019'!E353</f>
        <v>0</v>
      </c>
      <c r="R19" s="20">
        <f>'[2]RawCompil CB September 2019'!E381</f>
        <v>0</v>
      </c>
      <c r="S19" s="20">
        <f>'[2]RawCompil CB September 2019'!E409</f>
        <v>0</v>
      </c>
      <c r="T19" s="20">
        <f>'[2]RawCompil CB September 2019'!E437</f>
        <v>1</v>
      </c>
      <c r="U19" s="20">
        <f>'[2]RawCompil CB September 2019'!E466</f>
        <v>0</v>
      </c>
      <c r="V19" s="20">
        <f>'[2]RawCompil CB September 2019'!E494</f>
        <v>0</v>
      </c>
      <c r="W19" s="20">
        <f>'[2]RawCompil CB September 2019'!E522</f>
        <v>0</v>
      </c>
      <c r="X19" s="20">
        <f>'[2]RawCompil CB September 2019'!E550</f>
        <v>0</v>
      </c>
      <c r="Y19" s="20">
        <f>'[2]RawCompil CB September 2019'!E578</f>
        <v>0</v>
      </c>
      <c r="Z19" s="20">
        <f>'[2]RawCompil CB September 2019'!E606</f>
        <v>0</v>
      </c>
      <c r="AA19" s="20">
        <f>'[2]RawCompil CB September 2019'!E634</f>
        <v>0</v>
      </c>
      <c r="AB19" s="20">
        <f>'[2]RawCompil CB September 2019'!E662</f>
        <v>0</v>
      </c>
      <c r="AC19" s="20">
        <f>'[2]RawCompil CB September 2019'!E690</f>
        <v>0</v>
      </c>
      <c r="AD19" s="20">
        <f>'[2]RawCompil CB September 2019'!E718</f>
        <v>0</v>
      </c>
      <c r="AE19" s="20">
        <f>'[2]RawCompil CB September 2019'!E746</f>
        <v>0</v>
      </c>
      <c r="AF19" s="20">
        <f>'[2]RawCompil CB September 2019'!E774</f>
        <v>1</v>
      </c>
      <c r="AG19" s="20">
        <f>'[2]RawCompil CB September 2019'!E802</f>
        <v>0</v>
      </c>
      <c r="AH19" s="20">
        <f>'[2]RawCompil CB September 2019'!E830</f>
        <v>0</v>
      </c>
      <c r="AI19" s="23">
        <f t="shared" si="0"/>
        <v>6</v>
      </c>
    </row>
    <row r="20" spans="2:37" ht="25.5" thickTop="1" thickBot="1" x14ac:dyDescent="0.3">
      <c r="B20" s="21" t="s">
        <v>21</v>
      </c>
      <c r="C20" s="3" t="s">
        <v>32</v>
      </c>
      <c r="D20" s="24" t="s">
        <v>89</v>
      </c>
      <c r="E20" s="20">
        <f>'[2]RawCompil CB September 2019'!E18</f>
        <v>2</v>
      </c>
      <c r="F20" s="20">
        <f>'[2]RawCompil CB September 2019'!E46</f>
        <v>0</v>
      </c>
      <c r="G20" s="20">
        <f>'[2]RawCompil CB September 2019'!E74</f>
        <v>0</v>
      </c>
      <c r="H20" s="20">
        <f>'[2]RawCompil CB September 2019'!E102</f>
        <v>0</v>
      </c>
      <c r="I20" s="20">
        <f>'[2]RawCompil CB September 2019'!E130</f>
        <v>0</v>
      </c>
      <c r="J20" s="20">
        <f>'[2]RawCompil CB September 2019'!E158</f>
        <v>0</v>
      </c>
      <c r="K20" s="20">
        <f>'[2]RawCompil CB September 2019'!E186</f>
        <v>0</v>
      </c>
      <c r="L20" s="20">
        <f>'[2]RawCompil CB September 2019'!E214</f>
        <v>0</v>
      </c>
      <c r="M20" s="20">
        <f>'[2]RawCompil CB September 2019'!E242</f>
        <v>0</v>
      </c>
      <c r="N20" s="20">
        <f>'[2]RawCompil CB September 2019'!E270</f>
        <v>0</v>
      </c>
      <c r="O20" s="20">
        <f>'[2]RawCompil CB September 2019'!E298</f>
        <v>0</v>
      </c>
      <c r="P20" s="20">
        <f>'[2]RawCompil CB September 2019'!E326</f>
        <v>0</v>
      </c>
      <c r="Q20" s="20">
        <f>'[2]RawCompil CB September 2019'!E354</f>
        <v>0</v>
      </c>
      <c r="R20" s="20">
        <f>'[2]RawCompil CB September 2019'!E382</f>
        <v>0</v>
      </c>
      <c r="S20" s="20">
        <f>'[2]RawCompil CB September 2019'!E410</f>
        <v>0</v>
      </c>
      <c r="T20" s="20">
        <f>'[2]RawCompil CB September 2019'!E438</f>
        <v>0</v>
      </c>
      <c r="U20" s="20">
        <f>'[2]RawCompil CB September 2019'!E467</f>
        <v>0</v>
      </c>
      <c r="V20" s="20">
        <f>'[2]RawCompil CB September 2019'!E495</f>
        <v>0</v>
      </c>
      <c r="W20" s="20">
        <f>'[2]RawCompil CB September 2019'!E523</f>
        <v>0</v>
      </c>
      <c r="X20" s="20">
        <f>'[2]RawCompil CB September 2019'!E551</f>
        <v>0</v>
      </c>
      <c r="Y20" s="20">
        <f>'[2]RawCompil CB September 2019'!E579</f>
        <v>0</v>
      </c>
      <c r="Z20" s="20">
        <f>'[2]RawCompil CB September 2019'!E607</f>
        <v>0</v>
      </c>
      <c r="AA20" s="20">
        <f>'[2]RawCompil CB September 2019'!E635</f>
        <v>0</v>
      </c>
      <c r="AB20" s="20">
        <f>'[2]RawCompil CB September 2019'!E663</f>
        <v>0</v>
      </c>
      <c r="AC20" s="20">
        <f>'[2]RawCompil CB September 2019'!E691</f>
        <v>0</v>
      </c>
      <c r="AD20" s="20">
        <f>'[2]RawCompil CB September 2019'!E719</f>
        <v>0</v>
      </c>
      <c r="AE20" s="20">
        <f>'[2]RawCompil CB September 2019'!E747</f>
        <v>0</v>
      </c>
      <c r="AF20" s="20">
        <f>'[2]RawCompil CB September 2019'!E775</f>
        <v>0</v>
      </c>
      <c r="AG20" s="20">
        <f>'[2]RawCompil CB September 2019'!E803</f>
        <v>0</v>
      </c>
      <c r="AH20" s="20">
        <f>'[2]RawCompil CB September 2019'!E831</f>
        <v>0</v>
      </c>
      <c r="AI20" s="23">
        <f t="shared" si="0"/>
        <v>2</v>
      </c>
    </row>
    <row r="21" spans="2:37" ht="16.5" thickTop="1" thickBot="1" x14ac:dyDescent="0.3">
      <c r="B21" s="21" t="s">
        <v>22</v>
      </c>
      <c r="C21" s="3" t="s">
        <v>23</v>
      </c>
      <c r="D21" s="24" t="s">
        <v>90</v>
      </c>
      <c r="E21" s="20">
        <f>'[2]RawCompil CB September 2019'!E19</f>
        <v>0</v>
      </c>
      <c r="F21" s="20">
        <f>'[2]RawCompil CB September 2019'!E47</f>
        <v>1</v>
      </c>
      <c r="G21" s="20">
        <f>'[2]RawCompil CB September 2019'!E75</f>
        <v>0</v>
      </c>
      <c r="H21" s="20">
        <f>'[2]RawCompil CB September 2019'!E103</f>
        <v>0</v>
      </c>
      <c r="I21" s="20">
        <f>'[2]RawCompil CB September 2019'!E131</f>
        <v>0</v>
      </c>
      <c r="J21" s="20">
        <f>'[2]RawCompil CB September 2019'!E159</f>
        <v>0</v>
      </c>
      <c r="K21" s="20">
        <f>'[2]RawCompil CB September 2019'!E187</f>
        <v>3</v>
      </c>
      <c r="L21" s="20">
        <f>'[2]RawCompil CB September 2019'!E215</f>
        <v>0</v>
      </c>
      <c r="M21" s="20">
        <f>'[2]RawCompil CB September 2019'!E243</f>
        <v>0</v>
      </c>
      <c r="N21" s="20">
        <f>'[2]RawCompil CB September 2019'!E271</f>
        <v>9</v>
      </c>
      <c r="O21" s="20">
        <f>'[2]RawCompil CB September 2019'!E299</f>
        <v>0</v>
      </c>
      <c r="P21" s="20">
        <f>'[2]RawCompil CB September 2019'!E327</f>
        <v>1</v>
      </c>
      <c r="Q21" s="20">
        <f>'[2]RawCompil CB September 2019'!E355</f>
        <v>0</v>
      </c>
      <c r="R21" s="20">
        <f>'[2]RawCompil CB September 2019'!E383</f>
        <v>0</v>
      </c>
      <c r="S21" s="20">
        <f>'[2]RawCompil CB September 2019'!E411</f>
        <v>0</v>
      </c>
      <c r="T21" s="20">
        <f>'[2]RawCompil CB September 2019'!E439</f>
        <v>0</v>
      </c>
      <c r="U21" s="20">
        <f>'[2]RawCompil CB September 2019'!E468</f>
        <v>0</v>
      </c>
      <c r="V21" s="20">
        <f>'[2]RawCompil CB September 2019'!E496</f>
        <v>0</v>
      </c>
      <c r="W21" s="20">
        <f>'[2]RawCompil CB September 2019'!E524</f>
        <v>0</v>
      </c>
      <c r="X21" s="20">
        <f>'[2]RawCompil CB September 2019'!E552</f>
        <v>0</v>
      </c>
      <c r="Y21" s="20">
        <f>'[2]RawCompil CB September 2019'!E580</f>
        <v>1</v>
      </c>
      <c r="Z21" s="20">
        <f>'[2]RawCompil CB September 2019'!E608</f>
        <v>0</v>
      </c>
      <c r="AA21" s="20">
        <f>'[2]RawCompil CB September 2019'!E636</f>
        <v>0</v>
      </c>
      <c r="AB21" s="20">
        <f>'[2]RawCompil CB September 2019'!E664</f>
        <v>0</v>
      </c>
      <c r="AC21" s="20">
        <f>'[2]RawCompil CB September 2019'!E692</f>
        <v>0</v>
      </c>
      <c r="AD21" s="20">
        <f>'[2]RawCompil CB September 2019'!E720</f>
        <v>0</v>
      </c>
      <c r="AE21" s="20">
        <f>'[2]RawCompil CB September 2019'!E748</f>
        <v>0</v>
      </c>
      <c r="AF21" s="20">
        <f>'[2]RawCompil CB September 2019'!E776</f>
        <v>3</v>
      </c>
      <c r="AG21" s="20">
        <f>'[2]RawCompil CB September 2019'!E804</f>
        <v>0</v>
      </c>
      <c r="AH21" s="20">
        <f>'[2]RawCompil CB September 2019'!E832</f>
        <v>0</v>
      </c>
      <c r="AI21" s="23">
        <f t="shared" si="0"/>
        <v>18</v>
      </c>
    </row>
    <row r="22" spans="2:37" ht="16.5" thickTop="1" thickBot="1" x14ac:dyDescent="0.3">
      <c r="B22" s="21" t="s">
        <v>24</v>
      </c>
      <c r="C22" s="3" t="s">
        <v>25</v>
      </c>
      <c r="D22" s="24" t="s">
        <v>91</v>
      </c>
      <c r="E22" s="20">
        <f>'[2]RawCompil CB September 2019'!E20</f>
        <v>4</v>
      </c>
      <c r="F22" s="20">
        <f>'[2]RawCompil CB September 2019'!E48</f>
        <v>1</v>
      </c>
      <c r="G22" s="20">
        <f>'[2]RawCompil CB September 2019'!E76</f>
        <v>0</v>
      </c>
      <c r="H22" s="20">
        <f>'[2]RawCompil CB September 2019'!E104</f>
        <v>0</v>
      </c>
      <c r="I22" s="20">
        <f>'[2]RawCompil CB September 2019'!E132</f>
        <v>0</v>
      </c>
      <c r="J22" s="20">
        <f>'[2]RawCompil CB September 2019'!E160</f>
        <v>1</v>
      </c>
      <c r="K22" s="20">
        <f>'[2]RawCompil CB September 2019'!E188</f>
        <v>0</v>
      </c>
      <c r="L22" s="20">
        <f>'[2]RawCompil CB September 2019'!E216</f>
        <v>0</v>
      </c>
      <c r="M22" s="20">
        <f>'[2]RawCompil CB September 2019'!E244</f>
        <v>2</v>
      </c>
      <c r="N22" s="20">
        <f>'[2]RawCompil CB September 2019'!E272</f>
        <v>8</v>
      </c>
      <c r="O22" s="20">
        <f>'[2]RawCompil CB September 2019'!E300</f>
        <v>51</v>
      </c>
      <c r="P22" s="20">
        <f>'[2]RawCompil CB September 2019'!E328</f>
        <v>0</v>
      </c>
      <c r="Q22" s="20">
        <f>'[2]RawCompil CB September 2019'!E356</f>
        <v>0</v>
      </c>
      <c r="R22" s="20">
        <f>'[2]RawCompil CB September 2019'!E384</f>
        <v>0</v>
      </c>
      <c r="S22" s="20">
        <f>'[2]RawCompil CB September 2019'!E412</f>
        <v>1</v>
      </c>
      <c r="T22" s="20">
        <f>'[2]RawCompil CB September 2019'!E440</f>
        <v>1</v>
      </c>
      <c r="U22" s="20">
        <f>'[2]RawCompil CB September 2019'!E469</f>
        <v>0</v>
      </c>
      <c r="V22" s="20">
        <f>'[2]RawCompil CB September 2019'!E497</f>
        <v>0</v>
      </c>
      <c r="W22" s="20">
        <f>'[2]RawCompil CB September 2019'!E525</f>
        <v>0</v>
      </c>
      <c r="X22" s="20">
        <f>'[2]RawCompil CB September 2019'!E553</f>
        <v>0</v>
      </c>
      <c r="Y22" s="20">
        <f>'[2]RawCompil CB September 2019'!E581</f>
        <v>11</v>
      </c>
      <c r="Z22" s="20">
        <f>'[2]RawCompil CB September 2019'!E609</f>
        <v>0</v>
      </c>
      <c r="AA22" s="20">
        <f>'[2]RawCompil CB September 2019'!E637</f>
        <v>1</v>
      </c>
      <c r="AB22" s="20">
        <f>'[2]RawCompil CB September 2019'!E665</f>
        <v>0</v>
      </c>
      <c r="AC22" s="20">
        <f>'[2]RawCompil CB September 2019'!E693</f>
        <v>0</v>
      </c>
      <c r="AD22" s="20">
        <f>'[2]RawCompil CB September 2019'!E721</f>
        <v>0</v>
      </c>
      <c r="AE22" s="20">
        <f>'[2]RawCompil CB September 2019'!E749</f>
        <v>0</v>
      </c>
      <c r="AF22" s="20">
        <f>'[2]RawCompil CB September 2019'!E777</f>
        <v>4</v>
      </c>
      <c r="AG22" s="20">
        <f>'[2]RawCompil CB September 2019'!E805</f>
        <v>5</v>
      </c>
      <c r="AH22" s="20">
        <f>'[2]RawCompil CB September 2019'!E833</f>
        <v>25</v>
      </c>
      <c r="AI22" s="23">
        <f t="shared" si="0"/>
        <v>115</v>
      </c>
    </row>
    <row r="23" spans="2:37" ht="16.5" thickTop="1" thickBot="1" x14ac:dyDescent="0.3">
      <c r="B23" s="21" t="s">
        <v>26</v>
      </c>
      <c r="C23" s="3" t="s">
        <v>27</v>
      </c>
      <c r="D23" s="24" t="s">
        <v>92</v>
      </c>
      <c r="E23" s="20">
        <f>'[2]RawCompil CB September 2019'!E21</f>
        <v>0</v>
      </c>
      <c r="F23" s="20">
        <f>'[2]RawCompil CB September 2019'!E49</f>
        <v>1</v>
      </c>
      <c r="G23" s="20">
        <f>'[2]RawCompil CB September 2019'!E77</f>
        <v>0</v>
      </c>
      <c r="H23" s="20">
        <f>'[2]RawCompil CB September 2019'!E105</f>
        <v>1</v>
      </c>
      <c r="I23" s="20">
        <f>'[2]RawCompil CB September 2019'!E133</f>
        <v>0</v>
      </c>
      <c r="J23" s="20">
        <f>'[2]RawCompil CB September 2019'!E161</f>
        <v>0</v>
      </c>
      <c r="K23" s="20">
        <f>'[2]RawCompil CB September 2019'!E189</f>
        <v>0</v>
      </c>
      <c r="L23" s="20">
        <f>'[2]RawCompil CB September 2019'!E217</f>
        <v>0</v>
      </c>
      <c r="M23" s="20">
        <f>'[2]RawCompil CB September 2019'!E245</f>
        <v>0</v>
      </c>
      <c r="N23" s="20">
        <f>'[2]RawCompil CB September 2019'!E273</f>
        <v>2</v>
      </c>
      <c r="O23" s="20">
        <f>'[2]RawCompil CB September 2019'!E301</f>
        <v>1</v>
      </c>
      <c r="P23" s="20">
        <f>'[2]RawCompil CB September 2019'!E329</f>
        <v>0</v>
      </c>
      <c r="Q23" s="20">
        <f>'[2]RawCompil CB September 2019'!E357</f>
        <v>0</v>
      </c>
      <c r="R23" s="20">
        <f>'[2]RawCompil CB September 2019'!E385</f>
        <v>0</v>
      </c>
      <c r="S23" s="20">
        <f>'[2]RawCompil CB September 2019'!E413</f>
        <v>0</v>
      </c>
      <c r="T23" s="20">
        <f>'[2]RawCompil CB September 2019'!E441</f>
        <v>0</v>
      </c>
      <c r="U23" s="20">
        <f>'[2]RawCompil CB September 2019'!E470</f>
        <v>0</v>
      </c>
      <c r="V23" s="20">
        <f>'[2]RawCompil CB September 2019'!E498</f>
        <v>0</v>
      </c>
      <c r="W23" s="20">
        <f>'[2]RawCompil CB September 2019'!E526</f>
        <v>0</v>
      </c>
      <c r="X23" s="20">
        <f>'[2]RawCompil CB September 2019'!E554</f>
        <v>0</v>
      </c>
      <c r="Y23" s="20">
        <f>'[2]RawCompil CB September 2019'!E582</f>
        <v>0</v>
      </c>
      <c r="Z23" s="20">
        <f>'[2]RawCompil CB September 2019'!E610</f>
        <v>0</v>
      </c>
      <c r="AA23" s="20">
        <f>'[2]RawCompil CB September 2019'!E638</f>
        <v>2</v>
      </c>
      <c r="AB23" s="20">
        <f>'[2]RawCompil CB September 2019'!E666</f>
        <v>0</v>
      </c>
      <c r="AC23" s="20">
        <f>'[2]RawCompil CB September 2019'!E694</f>
        <v>0</v>
      </c>
      <c r="AD23" s="20">
        <f>'[2]RawCompil CB September 2019'!E722</f>
        <v>0</v>
      </c>
      <c r="AE23" s="20">
        <f>'[2]RawCompil CB September 2019'!E750</f>
        <v>0</v>
      </c>
      <c r="AF23" s="20">
        <f>'[2]RawCompil CB September 2019'!E778</f>
        <v>0</v>
      </c>
      <c r="AG23" s="20">
        <f>'[2]RawCompil CB September 2019'!E806</f>
        <v>0</v>
      </c>
      <c r="AH23" s="20">
        <f>'[2]RawCompil CB September 2019'!E834</f>
        <v>0</v>
      </c>
      <c r="AI23" s="23">
        <f t="shared" si="0"/>
        <v>7</v>
      </c>
    </row>
    <row r="24" spans="2:37" ht="16.5" thickTop="1" thickBot="1" x14ac:dyDescent="0.3">
      <c r="B24" s="21" t="s">
        <v>26</v>
      </c>
      <c r="C24" s="3" t="s">
        <v>28</v>
      </c>
      <c r="D24" s="24" t="s">
        <v>93</v>
      </c>
      <c r="E24" s="20">
        <f>'[2]RawCompil CB September 2019'!E23</f>
        <v>41</v>
      </c>
      <c r="F24" s="20">
        <f>'[2]RawCompil CB September 2019'!E51</f>
        <v>0</v>
      </c>
      <c r="G24" s="20">
        <f>'[2]RawCompil CB September 2019'!E79</f>
        <v>0</v>
      </c>
      <c r="H24" s="20">
        <f>'[2]RawCompil CB September 2019'!E107</f>
        <v>0</v>
      </c>
      <c r="I24" s="20">
        <f>'[2]RawCompil CB September 2019'!E135</f>
        <v>0</v>
      </c>
      <c r="J24" s="20">
        <f>'[2]RawCompil CB September 2019'!E163</f>
        <v>3</v>
      </c>
      <c r="K24" s="20">
        <f>'[2]RawCompil CB September 2019'!E191</f>
        <v>7</v>
      </c>
      <c r="L24" s="20">
        <f>'[2]RawCompil CB September 2019'!E219</f>
        <v>1</v>
      </c>
      <c r="M24" s="20">
        <f>'[2]RawCompil CB September 2019'!E247</f>
        <v>4</v>
      </c>
      <c r="N24" s="20">
        <f>'[2]RawCompil CB September 2019'!E275</f>
        <v>0</v>
      </c>
      <c r="O24" s="20">
        <f>'[2]RawCompil CB September 2019'!E303</f>
        <v>17</v>
      </c>
      <c r="P24" s="20">
        <f>'[2]RawCompil CB September 2019'!E331</f>
        <v>0</v>
      </c>
      <c r="Q24" s="20">
        <f>'[2]RawCompil CB September 2019'!E359</f>
        <v>2</v>
      </c>
      <c r="R24" s="20">
        <f>'[2]RawCompil CB September 2019'!E387</f>
        <v>0</v>
      </c>
      <c r="S24" s="20">
        <f>'[2]RawCompil CB September 2019'!E415</f>
        <v>0</v>
      </c>
      <c r="T24" s="20">
        <f>'[2]RawCompil CB September 2019'!E443</f>
        <v>5</v>
      </c>
      <c r="U24" s="20">
        <f>'[2]RawCompil CB September 2019'!E472</f>
        <v>0</v>
      </c>
      <c r="V24" s="20">
        <f>'[2]RawCompil CB September 2019'!E500</f>
        <v>0</v>
      </c>
      <c r="W24" s="20">
        <f>'[2]RawCompil CB September 2019'!E528</f>
        <v>0</v>
      </c>
      <c r="X24" s="20">
        <f>'[2]RawCompil CB September 2019'!E556</f>
        <v>0</v>
      </c>
      <c r="Y24" s="20">
        <f>'[2]RawCompil CB September 2019'!E584</f>
        <v>0</v>
      </c>
      <c r="Z24" s="20">
        <f>'[2]RawCompil CB September 2019'!E612</f>
        <v>1</v>
      </c>
      <c r="AA24" s="20">
        <f>'[2]RawCompil CB September 2019'!E640</f>
        <v>3</v>
      </c>
      <c r="AB24" s="20">
        <f>'[2]RawCompil CB September 2019'!E668</f>
        <v>0</v>
      </c>
      <c r="AC24" s="20">
        <f>'[2]RawCompil CB September 2019'!E696</f>
        <v>2</v>
      </c>
      <c r="AD24" s="20">
        <f>'[2]RawCompil CB September 2019'!E724</f>
        <v>1</v>
      </c>
      <c r="AE24" s="20">
        <f>'[2]RawCompil CB September 2019'!E752</f>
        <v>0</v>
      </c>
      <c r="AF24" s="20">
        <f>'[2]RawCompil CB September 2019'!E780</f>
        <v>0</v>
      </c>
      <c r="AG24" s="20">
        <f>'[2]RawCompil CB September 2019'!E808</f>
        <v>0</v>
      </c>
      <c r="AH24" s="20">
        <f>'[2]RawCompil CB September 2019'!E836</f>
        <v>3</v>
      </c>
      <c r="AI24" s="23">
        <f t="shared" si="0"/>
        <v>90</v>
      </c>
    </row>
    <row r="25" spans="2:37" ht="16.5" thickTop="1" thickBot="1" x14ac:dyDescent="0.3">
      <c r="B25" s="21" t="s">
        <v>26</v>
      </c>
      <c r="C25" s="3" t="s">
        <v>29</v>
      </c>
      <c r="D25" s="24" t="s">
        <v>94</v>
      </c>
      <c r="E25" s="20">
        <f>'[2]RawCompil CB September 2019'!E24</f>
        <v>8</v>
      </c>
      <c r="F25" s="20">
        <f>'[2]RawCompil CB September 2019'!E52</f>
        <v>2</v>
      </c>
      <c r="G25" s="20">
        <f>'[2]RawCompil CB September 2019'!E80</f>
        <v>0</v>
      </c>
      <c r="H25" s="20">
        <f>'[2]RawCompil CB September 2019'!E108</f>
        <v>0</v>
      </c>
      <c r="I25" s="20">
        <f>'[2]RawCompil CB September 2019'!E136</f>
        <v>0</v>
      </c>
      <c r="J25" s="20">
        <f>'[2]RawCompil CB September 2019'!E164</f>
        <v>1</v>
      </c>
      <c r="K25" s="20">
        <f>'[2]RawCompil CB September 2019'!E192</f>
        <v>0</v>
      </c>
      <c r="L25" s="20">
        <f>'[2]RawCompil CB September 2019'!E220</f>
        <v>0</v>
      </c>
      <c r="M25" s="20">
        <v>6</v>
      </c>
      <c r="N25" s="20">
        <v>7</v>
      </c>
      <c r="O25" s="20">
        <v>32</v>
      </c>
      <c r="P25" s="20">
        <f>'[2]RawCompil CB September 2019'!E332</f>
        <v>0</v>
      </c>
      <c r="Q25" s="20">
        <f>'[2]RawCompil CB September 2019'!E360</f>
        <v>0</v>
      </c>
      <c r="R25" s="20">
        <f>'[2]RawCompil CB September 2019'!E388</f>
        <v>0</v>
      </c>
      <c r="S25" s="20">
        <f>'[2]RawCompil CB September 2019'!E416</f>
        <v>0</v>
      </c>
      <c r="T25" s="20">
        <f>'[2]RawCompil CB September 2019'!E444</f>
        <v>2</v>
      </c>
      <c r="U25" s="20">
        <f>'[2]RawCompil CB September 2019'!E473</f>
        <v>0</v>
      </c>
      <c r="V25" s="20">
        <f>'[2]RawCompil CB September 2019'!E501</f>
        <v>0</v>
      </c>
      <c r="W25" s="20">
        <f>'[2]RawCompil CB September 2019'!E529</f>
        <v>0</v>
      </c>
      <c r="X25" s="20">
        <f>'[2]RawCompil CB September 2019'!E557</f>
        <v>0</v>
      </c>
      <c r="Y25" s="20">
        <f>'[2]RawCompil CB September 2019'!E585</f>
        <v>2</v>
      </c>
      <c r="Z25" s="20">
        <f>'[2]RawCompil CB September 2019'!E613</f>
        <v>2</v>
      </c>
      <c r="AA25" s="20">
        <f>'[2]RawCompil CB September 2019'!E641</f>
        <v>1</v>
      </c>
      <c r="AB25" s="20">
        <f>'[2]RawCompil CB September 2019'!E669</f>
        <v>1</v>
      </c>
      <c r="AC25" s="20">
        <f>'[2]RawCompil CB September 2019'!E697</f>
        <v>0</v>
      </c>
      <c r="AD25" s="20">
        <f>'[2]RawCompil CB September 2019'!E725</f>
        <v>0</v>
      </c>
      <c r="AE25" s="20">
        <f>'[2]RawCompil CB September 2019'!E753</f>
        <v>1</v>
      </c>
      <c r="AF25" s="20">
        <f>'[2]RawCompil CB September 2019'!E781</f>
        <v>3</v>
      </c>
      <c r="AG25" s="20">
        <f>'[2]RawCompil CB September 2019'!E809</f>
        <v>7</v>
      </c>
      <c r="AH25" s="20">
        <f>'[2]RawCompil CB September 2019'!E837</f>
        <v>2</v>
      </c>
      <c r="AI25" s="23">
        <f t="shared" si="0"/>
        <v>77</v>
      </c>
    </row>
    <row r="26" spans="2:37" ht="16.5" thickTop="1" thickBot="1" x14ac:dyDescent="0.3">
      <c r="B26" s="21" t="s">
        <v>26</v>
      </c>
      <c r="C26" s="3" t="s">
        <v>30</v>
      </c>
      <c r="D26" s="24" t="s">
        <v>95</v>
      </c>
      <c r="E26" s="20">
        <f>'[2]RawCompil CB September 2019'!E25</f>
        <v>1</v>
      </c>
      <c r="F26" s="20">
        <f>'[2]RawCompil CB September 2019'!E53</f>
        <v>3</v>
      </c>
      <c r="G26" s="20">
        <f>'[2]RawCompil CB September 2019'!E81</f>
        <v>2</v>
      </c>
      <c r="H26" s="20">
        <f>'[2]RawCompil CB September 2019'!E109</f>
        <v>0</v>
      </c>
      <c r="I26" s="20">
        <f>'[2]RawCompil CB September 2019'!E137</f>
        <v>0</v>
      </c>
      <c r="J26" s="20">
        <f>'[2]RawCompil CB September 2019'!E165</f>
        <v>2</v>
      </c>
      <c r="K26" s="20">
        <f>'[2]RawCompil CB September 2019'!E193</f>
        <v>1</v>
      </c>
      <c r="L26" s="20">
        <f>'[2]RawCompil CB September 2019'!E221</f>
        <v>1</v>
      </c>
      <c r="M26" s="20">
        <f>'[2]RawCompil CB September 2019'!E249</f>
        <v>0</v>
      </c>
      <c r="N26" s="20">
        <f>'[2]RawCompil CB September 2019'!E277</f>
        <v>12</v>
      </c>
      <c r="O26" s="20">
        <f>'[2]RawCompil CB September 2019'!E305</f>
        <v>66</v>
      </c>
      <c r="P26" s="20">
        <f>'[2]RawCompil CB September 2019'!E333</f>
        <v>0</v>
      </c>
      <c r="Q26" s="20">
        <f>'[2]RawCompil CB September 2019'!E361</f>
        <v>1</v>
      </c>
      <c r="R26" s="20">
        <f>'[2]RawCompil CB September 2019'!E389</f>
        <v>0</v>
      </c>
      <c r="S26" s="20">
        <f>'[2]RawCompil CB September 2019'!E417</f>
        <v>0</v>
      </c>
      <c r="T26" s="20">
        <f>'[2]RawCompil CB September 2019'!E445</f>
        <v>38</v>
      </c>
      <c r="U26" s="20">
        <f>'[2]RawCompil CB September 2019'!E474</f>
        <v>0</v>
      </c>
      <c r="V26" s="20">
        <f>'[2]RawCompil CB September 2019'!E502</f>
        <v>1</v>
      </c>
      <c r="W26" s="20">
        <f>'[2]RawCompil CB September 2019'!E530</f>
        <v>0</v>
      </c>
      <c r="X26" s="20">
        <f>'[2]RawCompil CB September 2019'!E558</f>
        <v>0</v>
      </c>
      <c r="Y26" s="20">
        <f>'[2]RawCompil CB September 2019'!E586</f>
        <v>2</v>
      </c>
      <c r="Z26" s="20">
        <f>'[2]RawCompil CB September 2019'!E614</f>
        <v>0</v>
      </c>
      <c r="AA26" s="20">
        <f>'[2]RawCompil CB September 2019'!E642</f>
        <v>6</v>
      </c>
      <c r="AB26" s="20">
        <f>'[2]RawCompil CB September 2019'!E670</f>
        <v>4</v>
      </c>
      <c r="AC26" s="20">
        <f>'[2]RawCompil CB September 2019'!E698</f>
        <v>2</v>
      </c>
      <c r="AD26" s="20">
        <f>'[2]RawCompil CB September 2019'!E726</f>
        <v>1</v>
      </c>
      <c r="AE26" s="20">
        <f>'[2]RawCompil CB September 2019'!E754</f>
        <v>1</v>
      </c>
      <c r="AF26" s="20">
        <f>'[2]RawCompil CB September 2019'!E782</f>
        <v>18</v>
      </c>
      <c r="AG26" s="20">
        <f>'[2]RawCompil CB September 2019'!E810</f>
        <v>6</v>
      </c>
      <c r="AH26" s="20">
        <f>'[2]RawCompil CB September 2019'!E838</f>
        <v>8</v>
      </c>
      <c r="AI26" s="23">
        <f t="shared" si="0"/>
        <v>176</v>
      </c>
    </row>
    <row r="27" spans="2:37" ht="25.5" thickTop="1" thickBot="1" x14ac:dyDescent="0.3">
      <c r="B27" s="21" t="s">
        <v>34</v>
      </c>
      <c r="C27" s="3" t="s">
        <v>35</v>
      </c>
      <c r="D27" s="24" t="s">
        <v>96</v>
      </c>
      <c r="E27" s="20">
        <f>'[2]RawCompil CB September 2019'!E26</f>
        <v>40</v>
      </c>
      <c r="F27" s="20">
        <f>'[2]RawCompil CB September 2019'!E54</f>
        <v>1</v>
      </c>
      <c r="G27" s="20">
        <f>'[2]RawCompil CB September 2019'!E82</f>
        <v>0</v>
      </c>
      <c r="H27" s="20">
        <f>'[2]RawCompil CB September 2019'!E110</f>
        <v>1</v>
      </c>
      <c r="I27" s="20">
        <f>'[2]RawCompil CB September 2019'!E138</f>
        <v>0</v>
      </c>
      <c r="J27" s="20">
        <f>'[2]RawCompil CB September 2019'!E166</f>
        <v>1</v>
      </c>
      <c r="K27" s="20">
        <f>'[2]RawCompil CB September 2019'!E194</f>
        <v>0</v>
      </c>
      <c r="L27" s="20">
        <f>'[2]RawCompil CB September 2019'!E222</f>
        <v>0</v>
      </c>
      <c r="M27" s="20">
        <f>'[2]RawCompil CB September 2019'!E250</f>
        <v>0</v>
      </c>
      <c r="N27" s="20">
        <f>'[2]RawCompil CB September 2019'!E278</f>
        <v>205</v>
      </c>
      <c r="O27" s="20">
        <f>'[2]RawCompil CB September 2019'!E306</f>
        <v>0</v>
      </c>
      <c r="P27" s="20">
        <f>'[2]RawCompil CB September 2019'!E334</f>
        <v>0</v>
      </c>
      <c r="Q27" s="20">
        <f>'[2]RawCompil CB September 2019'!E362</f>
        <v>0</v>
      </c>
      <c r="R27" s="20">
        <f>'[2]RawCompil CB September 2019'!E390</f>
        <v>0</v>
      </c>
      <c r="S27" s="20">
        <f>'[2]RawCompil CB September 2019'!E418</f>
        <v>0</v>
      </c>
      <c r="T27" s="20">
        <f>'[2]RawCompil CB September 2019'!E446</f>
        <v>41</v>
      </c>
      <c r="U27" s="20">
        <f>'[2]RawCompil CB September 2019'!E475</f>
        <v>0</v>
      </c>
      <c r="V27" s="20">
        <f>'[2]RawCompil CB September 2019'!E503</f>
        <v>0</v>
      </c>
      <c r="W27" s="20">
        <f>'[2]RawCompil CB September 2019'!E531</f>
        <v>0</v>
      </c>
      <c r="X27" s="20">
        <f>'[2]RawCompil CB September 2019'!E559</f>
        <v>6</v>
      </c>
      <c r="Y27" s="20">
        <f>'[2]RawCompil CB September 2019'!E587</f>
        <v>4</v>
      </c>
      <c r="Z27" s="20">
        <f>'[2]RawCompil CB September 2019'!E615</f>
        <v>0</v>
      </c>
      <c r="AA27" s="20">
        <f>'[2]RawCompil CB September 2019'!E643</f>
        <v>2</v>
      </c>
      <c r="AB27" s="20">
        <f>'[2]RawCompil CB September 2019'!E671</f>
        <v>3</v>
      </c>
      <c r="AC27" s="20">
        <f>'[2]RawCompil CB September 2019'!E699</f>
        <v>0</v>
      </c>
      <c r="AD27" s="20">
        <f>'[2]RawCompil CB September 2019'!E727</f>
        <v>0</v>
      </c>
      <c r="AE27" s="20">
        <f>'[2]RawCompil CB September 2019'!E755</f>
        <v>10</v>
      </c>
      <c r="AF27" s="20">
        <f>'[2]RawCompil CB September 2019'!E783</f>
        <v>44</v>
      </c>
      <c r="AG27" s="20">
        <f>'[2]RawCompil CB September 2019'!E811</f>
        <v>0</v>
      </c>
      <c r="AH27" s="20">
        <f>'[2]RawCompil CB September 2019'!E839</f>
        <v>0</v>
      </c>
      <c r="AI27" s="23">
        <f t="shared" si="0"/>
        <v>358</v>
      </c>
      <c r="AJ27" s="2"/>
    </row>
    <row r="28" spans="2:37" ht="17.45" customHeight="1" thickTop="1" thickBot="1" x14ac:dyDescent="0.3">
      <c r="B28" s="10"/>
      <c r="C28" s="11" t="s">
        <v>72</v>
      </c>
      <c r="D28" s="11"/>
      <c r="E28" s="17">
        <f>SUM(Table135[AT])</f>
        <v>139</v>
      </c>
      <c r="F28" s="17">
        <f>SUM(Table135[BE])</f>
        <v>44</v>
      </c>
      <c r="G28" s="17">
        <f>SUM(Table135[BG])</f>
        <v>6</v>
      </c>
      <c r="H28" s="17">
        <f>SUM(Table135[HR])</f>
        <v>6</v>
      </c>
      <c r="I28" s="17">
        <f>SUM(Table135[CY])</f>
        <v>2</v>
      </c>
      <c r="J28" s="17">
        <f>SUM(Table135[CZ])</f>
        <v>13</v>
      </c>
      <c r="K28" s="17">
        <f>SUM(Table135[DK])</f>
        <v>54</v>
      </c>
      <c r="L28" s="17">
        <f>SUM(Table135[EE])</f>
        <v>14</v>
      </c>
      <c r="M28" s="17">
        <f>SUM(Table135[FI])</f>
        <v>16</v>
      </c>
      <c r="N28" s="17">
        <f>SUM(Table135[FR])</f>
        <v>328</v>
      </c>
      <c r="O28" s="17">
        <f>SUM(Table135[DE])</f>
        <v>282</v>
      </c>
      <c r="P28" s="17">
        <f>SUM(Table135[GR])</f>
        <v>21</v>
      </c>
      <c r="Q28" s="17">
        <f>SUM(Table135[HU])</f>
        <v>13</v>
      </c>
      <c r="R28" s="17">
        <f>SUM(Table135[IS])</f>
        <v>0</v>
      </c>
      <c r="S28" s="17">
        <f>SUM(Table135[IE])</f>
        <v>7</v>
      </c>
      <c r="T28" s="17">
        <f>SUM(Table135[IT])</f>
        <v>179</v>
      </c>
      <c r="U28" s="17">
        <f>SUM(Table135[LV])</f>
        <v>1</v>
      </c>
      <c r="V28" s="17">
        <f>SUM(Table135[LT])</f>
        <v>8</v>
      </c>
      <c r="W28" s="17">
        <f>SUM(Table135[LU])</f>
        <v>0</v>
      </c>
      <c r="X28" s="17">
        <f>SUM(Table135[MT])</f>
        <v>6</v>
      </c>
      <c r="Y28" s="17">
        <f>SUM(Table135[NL])</f>
        <v>80</v>
      </c>
      <c r="Z28" s="17">
        <f>SUM(Table135[NO])</f>
        <v>11</v>
      </c>
      <c r="AA28" s="17">
        <f>SUM(Table135[PO])</f>
        <v>39</v>
      </c>
      <c r="AB28" s="17">
        <f>SUM(Table135[PT])</f>
        <v>16</v>
      </c>
      <c r="AC28" s="17">
        <f>SUM(Table135[RO])</f>
        <v>17</v>
      </c>
      <c r="AD28" s="17">
        <f>SUM(Table135[SK])</f>
        <v>2</v>
      </c>
      <c r="AE28" s="17">
        <f>SUM(Table135[SI])</f>
        <v>18</v>
      </c>
      <c r="AF28" s="17">
        <f>SUM(Table135[ES])</f>
        <v>163</v>
      </c>
      <c r="AG28" s="17">
        <f>SUM(Table135[SE])</f>
        <v>39</v>
      </c>
      <c r="AH28" s="17">
        <f>SUM(Table135[UK])</f>
        <v>100</v>
      </c>
      <c r="AI28" s="23">
        <f>SUM(E28:AH28)</f>
        <v>1624</v>
      </c>
    </row>
    <row r="29" spans="2:37" ht="15.75" thickTop="1" x14ac:dyDescent="0.25">
      <c r="AJ29" s="29"/>
    </row>
    <row r="30" spans="2:37" ht="15.75" thickBot="1" x14ac:dyDescent="0.3">
      <c r="AI30" s="29"/>
      <c r="AK30" s="1" t="s">
        <v>104</v>
      </c>
    </row>
    <row r="31" spans="2:37" ht="16.5" thickTop="1" thickBot="1" x14ac:dyDescent="0.3">
      <c r="B31" s="5" t="s">
        <v>73</v>
      </c>
      <c r="C31" s="6"/>
      <c r="D31" s="6"/>
      <c r="E31" s="7"/>
      <c r="F31" s="7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9"/>
    </row>
    <row r="32" spans="2:37" ht="16.5" thickTop="1" thickBot="1" x14ac:dyDescent="0.3">
      <c r="B32" s="4" t="s">
        <v>74</v>
      </c>
      <c r="C32" s="4" t="s">
        <v>2</v>
      </c>
      <c r="D32" s="4" t="s">
        <v>97</v>
      </c>
      <c r="E32" s="18" t="s">
        <v>42</v>
      </c>
      <c r="F32" s="18" t="s">
        <v>43</v>
      </c>
      <c r="G32" s="18" t="s">
        <v>44</v>
      </c>
      <c r="H32" s="18" t="s">
        <v>45</v>
      </c>
      <c r="I32" s="18" t="s">
        <v>46</v>
      </c>
      <c r="J32" s="18" t="s">
        <v>40</v>
      </c>
      <c r="K32" s="18" t="s">
        <v>47</v>
      </c>
      <c r="L32" s="18" t="s">
        <v>48</v>
      </c>
      <c r="M32" s="18" t="s">
        <v>49</v>
      </c>
      <c r="N32" s="18" t="s">
        <v>50</v>
      </c>
      <c r="O32" s="18" t="s">
        <v>51</v>
      </c>
      <c r="P32" s="18" t="s">
        <v>52</v>
      </c>
      <c r="Q32" s="18" t="s">
        <v>53</v>
      </c>
      <c r="R32" s="18" t="s">
        <v>54</v>
      </c>
      <c r="S32" s="18" t="s">
        <v>55</v>
      </c>
      <c r="T32" s="18" t="s">
        <v>56</v>
      </c>
      <c r="U32" s="18" t="s">
        <v>57</v>
      </c>
      <c r="V32" s="18" t="s">
        <v>58</v>
      </c>
      <c r="W32" s="18" t="s">
        <v>59</v>
      </c>
      <c r="X32" s="18" t="s">
        <v>60</v>
      </c>
      <c r="Y32" s="18" t="s">
        <v>61</v>
      </c>
      <c r="Z32" s="18" t="s">
        <v>62</v>
      </c>
      <c r="AA32" s="18" t="s">
        <v>63</v>
      </c>
      <c r="AB32" s="18" t="s">
        <v>64</v>
      </c>
      <c r="AC32" s="18" t="s">
        <v>65</v>
      </c>
      <c r="AD32" s="18" t="s">
        <v>66</v>
      </c>
      <c r="AE32" s="18" t="s">
        <v>67</v>
      </c>
      <c r="AF32" s="18" t="s">
        <v>68</v>
      </c>
      <c r="AG32" s="19" t="s">
        <v>69</v>
      </c>
      <c r="AH32" s="19" t="s">
        <v>70</v>
      </c>
      <c r="AI32" s="14" t="s">
        <v>71</v>
      </c>
    </row>
    <row r="33" spans="2:35" ht="16.5" thickTop="1" thickBot="1" x14ac:dyDescent="0.3">
      <c r="B33" s="21" t="s">
        <v>4</v>
      </c>
      <c r="C33" s="3" t="s">
        <v>5</v>
      </c>
      <c r="D33" s="24" t="s">
        <v>75</v>
      </c>
      <c r="E33" s="20">
        <f>'[2]RawCompil CB September 2019'!F2</f>
        <v>18</v>
      </c>
      <c r="F33" s="20">
        <f>'[2]RawCompil CB September 2019'!F30</f>
        <v>11</v>
      </c>
      <c r="G33" s="20">
        <f>'[2]RawCompil CB September 2019'!F58</f>
        <v>0</v>
      </c>
      <c r="H33" s="20">
        <f>'[2]RawCompil CB September 2019'!F86</f>
        <v>0</v>
      </c>
      <c r="I33" s="20">
        <f>'[2]RawCompil CB September 2019'!F114</f>
        <v>0</v>
      </c>
      <c r="J33" s="20">
        <f>'[2]RawCompil CB September 2019'!F142</f>
        <v>0</v>
      </c>
      <c r="K33" s="20">
        <f>'[2]RawCompil CB September 2019'!F170</f>
        <v>36</v>
      </c>
      <c r="L33" s="20">
        <f>'[2]RawCompil CB September 2019'!F198</f>
        <v>30</v>
      </c>
      <c r="M33" s="20">
        <f>'[2]RawCompil CB September 2019'!F226</f>
        <v>0</v>
      </c>
      <c r="N33" s="20">
        <f>'[2]RawCompil CB September 2019'!F254</f>
        <v>126</v>
      </c>
      <c r="O33" s="20">
        <f>'[2]RawCompil CB September 2019'!F282</f>
        <v>1408</v>
      </c>
      <c r="P33" s="20">
        <f>'[2]RawCompil CB September 2019'!F310</f>
        <v>0</v>
      </c>
      <c r="Q33" s="20">
        <f>'[2]RawCompil CB September 2019'!F338</f>
        <v>0</v>
      </c>
      <c r="R33" s="20">
        <f>'[2]RawCompil CB September 2019'!F366</f>
        <v>0</v>
      </c>
      <c r="S33" s="20">
        <f>'[2]RawCompil CB September 2019'!F394</f>
        <v>4</v>
      </c>
      <c r="T33" s="20">
        <f>'[2]RawCompil CB September 2019'!F422</f>
        <v>338</v>
      </c>
      <c r="U33" s="20">
        <f>'[2]RawCompil CB September 2019'!F451</f>
        <v>4</v>
      </c>
      <c r="V33" s="20">
        <f>'[2]RawCompil CB September 2019'!F479</f>
        <v>4</v>
      </c>
      <c r="W33" s="20">
        <f>'[2]RawCompil CB September 2019'!F507</f>
        <v>0</v>
      </c>
      <c r="X33" s="20">
        <f>'[2]RawCompil CB September 2019'!F535</f>
        <v>0</v>
      </c>
      <c r="Y33" s="20">
        <f>'[2]RawCompil CB September 2019'!F563</f>
        <v>80</v>
      </c>
      <c r="Z33" s="20">
        <f>'[2]RawCompil CB September 2019'!F591</f>
        <v>0</v>
      </c>
      <c r="AA33" s="20">
        <f>'[2]RawCompil CB September 2019'!F619</f>
        <v>35</v>
      </c>
      <c r="AB33" s="20">
        <f>'[2]RawCompil CB September 2019'!F647</f>
        <v>1</v>
      </c>
      <c r="AC33" s="20">
        <f>'[2]RawCompil CB September 2019'!F675</f>
        <v>3</v>
      </c>
      <c r="AD33" s="20">
        <f>'[2]RawCompil CB September 2019'!F703</f>
        <v>0</v>
      </c>
      <c r="AE33" s="20">
        <f>'[2]RawCompil CB September 2019'!F731</f>
        <v>0</v>
      </c>
      <c r="AF33" s="20">
        <f>'[2]RawCompil CB September 2019'!F759</f>
        <v>34</v>
      </c>
      <c r="AG33" s="20">
        <f>'[2]RawCompil CB September 2019'!F787</f>
        <v>57</v>
      </c>
      <c r="AH33" s="20">
        <f>'[2]RawCompil CB September 2019'!F815</f>
        <v>208</v>
      </c>
      <c r="AI33" s="13">
        <f t="shared" ref="AI33:AI56" si="1">SUM(E33:AH33)</f>
        <v>2397</v>
      </c>
    </row>
    <row r="34" spans="2:35" ht="16.5" thickTop="1" thickBot="1" x14ac:dyDescent="0.3">
      <c r="B34" s="21" t="s">
        <v>4</v>
      </c>
      <c r="C34" s="3" t="s">
        <v>6</v>
      </c>
      <c r="D34" s="24" t="s">
        <v>76</v>
      </c>
      <c r="E34" s="20">
        <f>'[2]RawCompil CB September 2019'!F3</f>
        <v>0</v>
      </c>
      <c r="F34" s="20">
        <f>'[2]RawCompil CB September 2019'!F31</f>
        <v>0</v>
      </c>
      <c r="G34" s="20">
        <f>'[2]RawCompil CB September 2019'!F59</f>
        <v>0</v>
      </c>
      <c r="H34" s="20">
        <f>'[2]RawCompil CB September 2019'!F87</f>
        <v>0</v>
      </c>
      <c r="I34" s="20">
        <f>'[2]RawCompil CB September 2019'!F115</f>
        <v>0</v>
      </c>
      <c r="J34" s="20">
        <f>'[2]RawCompil CB September 2019'!F143</f>
        <v>18</v>
      </c>
      <c r="K34" s="20">
        <f>'[2]RawCompil CB September 2019'!F171</f>
        <v>17</v>
      </c>
      <c r="L34" s="20">
        <f>'[2]RawCompil CB September 2019'!F199</f>
        <v>0</v>
      </c>
      <c r="M34" s="20">
        <f>'[2]RawCompil CB September 2019'!F227</f>
        <v>4</v>
      </c>
      <c r="N34" s="20">
        <f>'[2]RawCompil CB September 2019'!F255</f>
        <v>12</v>
      </c>
      <c r="O34" s="20">
        <f>'[2]RawCompil CB September 2019'!F283</f>
        <v>7</v>
      </c>
      <c r="P34" s="20">
        <f>'[2]RawCompil CB September 2019'!F311</f>
        <v>0</v>
      </c>
      <c r="Q34" s="20">
        <f>'[2]RawCompil CB September 2019'!F339</f>
        <v>0</v>
      </c>
      <c r="R34" s="20">
        <f>'[2]RawCompil CB September 2019'!F367</f>
        <v>0</v>
      </c>
      <c r="S34" s="20">
        <f>'[2]RawCompil CB September 2019'!F395</f>
        <v>0</v>
      </c>
      <c r="T34" s="20">
        <f>'[2]RawCompil CB September 2019'!F423</f>
        <v>4</v>
      </c>
      <c r="U34" s="20">
        <f>'[2]RawCompil CB September 2019'!F452</f>
        <v>0</v>
      </c>
      <c r="V34" s="20">
        <f>'[2]RawCompil CB September 2019'!F480</f>
        <v>0</v>
      </c>
      <c r="W34" s="20">
        <f>'[2]RawCompil CB September 2019'!F508</f>
        <v>0</v>
      </c>
      <c r="X34" s="20">
        <f>'[2]RawCompil CB September 2019'!F536</f>
        <v>0</v>
      </c>
      <c r="Y34" s="20">
        <f>'[2]RawCompil CB September 2019'!F564</f>
        <v>0</v>
      </c>
      <c r="Z34" s="20">
        <f>'[2]RawCompil CB September 2019'!F592</f>
        <v>0</v>
      </c>
      <c r="AA34" s="20">
        <f>'[2]RawCompil CB September 2019'!F620</f>
        <v>0</v>
      </c>
      <c r="AB34" s="20">
        <f>'[2]RawCompil CB September 2019'!F648</f>
        <v>0</v>
      </c>
      <c r="AC34" s="20">
        <f>'[2]RawCompil CB September 2019'!F676</f>
        <v>0</v>
      </c>
      <c r="AD34" s="20">
        <f>'[2]RawCompil CB September 2019'!F704</f>
        <v>0</v>
      </c>
      <c r="AE34" s="20">
        <f>'[2]RawCompil CB September 2019'!F732</f>
        <v>0</v>
      </c>
      <c r="AF34" s="20">
        <f>'[2]RawCompil CB September 2019'!F760</f>
        <v>0</v>
      </c>
      <c r="AG34" s="20">
        <f>'[2]RawCompil CB September 2019'!F788</f>
        <v>9</v>
      </c>
      <c r="AH34" s="20">
        <f>'[2]RawCompil CB September 2019'!F816</f>
        <v>0</v>
      </c>
      <c r="AI34" s="13">
        <f t="shared" si="1"/>
        <v>71</v>
      </c>
    </row>
    <row r="35" spans="2:35" ht="16.5" thickTop="1" thickBot="1" x14ac:dyDescent="0.3">
      <c r="B35" s="21" t="s">
        <v>7</v>
      </c>
      <c r="C35" s="3" t="s">
        <v>8</v>
      </c>
      <c r="D35" s="24" t="s">
        <v>77</v>
      </c>
      <c r="E35" s="20">
        <f>'[2]RawCompil CB September 2019'!F4</f>
        <v>110</v>
      </c>
      <c r="F35" s="20">
        <f>'[2]RawCompil CB September 2019'!F32</f>
        <v>403</v>
      </c>
      <c r="G35" s="20">
        <f>'[2]RawCompil CB September 2019'!F60</f>
        <v>6</v>
      </c>
      <c r="H35" s="20">
        <f>'[2]RawCompil CB September 2019'!F88</f>
        <v>8</v>
      </c>
      <c r="I35" s="20">
        <f>'[2]RawCompil CB September 2019'!F116</f>
        <v>0</v>
      </c>
      <c r="J35" s="20">
        <f>'[2]RawCompil CB September 2019'!F144</f>
        <v>0</v>
      </c>
      <c r="K35" s="20">
        <f>'[2]RawCompil CB September 2019'!F172</f>
        <v>89</v>
      </c>
      <c r="L35" s="20">
        <f>'[2]RawCompil CB September 2019'!F200</f>
        <v>65</v>
      </c>
      <c r="M35" s="20">
        <f>'[2]RawCompil CB September 2019'!F228</f>
        <v>8</v>
      </c>
      <c r="N35" s="20">
        <f>'[2]RawCompil CB September 2019'!F256</f>
        <v>204</v>
      </c>
      <c r="O35" s="20">
        <f>'[2]RawCompil CB September 2019'!F284</f>
        <v>62</v>
      </c>
      <c r="P35" s="20">
        <f>'[2]RawCompil CB September 2019'!F312</f>
        <v>0</v>
      </c>
      <c r="Q35" s="20">
        <f>'[2]RawCompil CB September 2019'!F340</f>
        <v>17</v>
      </c>
      <c r="R35" s="20">
        <f>'[2]RawCompil CB September 2019'!F368</f>
        <v>0</v>
      </c>
      <c r="S35" s="20">
        <f>'[2]RawCompil CB September 2019'!F396</f>
        <v>22</v>
      </c>
      <c r="T35" s="20">
        <f>'[2]RawCompil CB September 2019'!F424</f>
        <v>229</v>
      </c>
      <c r="U35" s="20">
        <f>'[2]RawCompil CB September 2019'!F453</f>
        <v>0</v>
      </c>
      <c r="V35" s="20">
        <f>'[2]RawCompil CB September 2019'!F481</f>
        <v>3</v>
      </c>
      <c r="W35" s="20">
        <f>'[2]RawCompil CB September 2019'!F509</f>
        <v>0</v>
      </c>
      <c r="X35" s="20">
        <f>'[2]RawCompil CB September 2019'!F537</f>
        <v>0</v>
      </c>
      <c r="Y35" s="20">
        <f>'[2]RawCompil CB September 2019'!F565</f>
        <v>252</v>
      </c>
      <c r="Z35" s="20">
        <f>'[2]RawCompil CB September 2019'!F593</f>
        <v>8</v>
      </c>
      <c r="AA35" s="20">
        <f>'[2]RawCompil CB September 2019'!F621</f>
        <v>68</v>
      </c>
      <c r="AB35" s="20">
        <f>'[2]RawCompil CB September 2019'!F649</f>
        <v>22</v>
      </c>
      <c r="AC35" s="20">
        <f>'[2]RawCompil CB September 2019'!F677</f>
        <v>1</v>
      </c>
      <c r="AD35" s="20">
        <f>'[2]RawCompil CB September 2019'!F705</f>
        <v>0</v>
      </c>
      <c r="AE35" s="20">
        <f>'[2]RawCompil CB September 2019'!F733</f>
        <v>14</v>
      </c>
      <c r="AF35" s="20">
        <f>'[2]RawCompil CB September 2019'!F761</f>
        <v>160</v>
      </c>
      <c r="AG35" s="20">
        <f>'[2]RawCompil CB September 2019'!F789</f>
        <v>73</v>
      </c>
      <c r="AH35" s="20">
        <f>'[2]RawCompil CB September 2019'!F817</f>
        <v>132</v>
      </c>
      <c r="AI35" s="13">
        <f t="shared" si="1"/>
        <v>1956</v>
      </c>
    </row>
    <row r="36" spans="2:35" ht="16.5" thickTop="1" thickBot="1" x14ac:dyDescent="0.3">
      <c r="B36" s="21" t="s">
        <v>7</v>
      </c>
      <c r="C36" s="3" t="s">
        <v>9</v>
      </c>
      <c r="D36" s="24" t="s">
        <v>78</v>
      </c>
      <c r="E36" s="20">
        <f>'[2]RawCompil CB September 2019'!F5</f>
        <v>10</v>
      </c>
      <c r="F36" s="20">
        <f>'[2]RawCompil CB September 2019'!F33</f>
        <v>14</v>
      </c>
      <c r="G36" s="20">
        <f>'[2]RawCompil CB September 2019'!F61</f>
        <v>0</v>
      </c>
      <c r="H36" s="20">
        <f>'[2]RawCompil CB September 2019'!F89</f>
        <v>0</v>
      </c>
      <c r="I36" s="20">
        <f>'[2]RawCompil CB September 2019'!F117</f>
        <v>0</v>
      </c>
      <c r="J36" s="20">
        <f>'[2]RawCompil CB September 2019'!F145</f>
        <v>0</v>
      </c>
      <c r="K36" s="20">
        <f>'[2]RawCompil CB September 2019'!F173</f>
        <v>67</v>
      </c>
      <c r="L36" s="20">
        <f>'[2]RawCompil CB September 2019'!F201</f>
        <v>4</v>
      </c>
      <c r="M36" s="20">
        <f>'[2]RawCompil CB September 2019'!F229</f>
        <v>0</v>
      </c>
      <c r="N36" s="20">
        <f>'[2]RawCompil CB September 2019'!F257</f>
        <v>5</v>
      </c>
      <c r="O36" s="20">
        <f>'[2]RawCompil CB September 2019'!F285</f>
        <v>13</v>
      </c>
      <c r="P36" s="20">
        <f>'[2]RawCompil CB September 2019'!F313</f>
        <v>0</v>
      </c>
      <c r="Q36" s="20">
        <f>'[2]RawCompil CB September 2019'!F341</f>
        <v>0</v>
      </c>
      <c r="R36" s="20">
        <f>'[2]RawCompil CB September 2019'!F369</f>
        <v>0</v>
      </c>
      <c r="S36" s="20">
        <f>'[2]RawCompil CB September 2019'!F397</f>
        <v>0</v>
      </c>
      <c r="T36" s="20">
        <f>'[2]RawCompil CB September 2019'!F425</f>
        <v>18</v>
      </c>
      <c r="U36" s="20">
        <f>'[2]RawCompil CB September 2019'!F454</f>
        <v>0</v>
      </c>
      <c r="V36" s="20">
        <f>'[2]RawCompil CB September 2019'!F482</f>
        <v>2</v>
      </c>
      <c r="W36" s="20">
        <f>'[2]RawCompil CB September 2019'!F510</f>
        <v>0</v>
      </c>
      <c r="X36" s="20">
        <f>'[2]RawCompil CB September 2019'!F538</f>
        <v>0</v>
      </c>
      <c r="Y36" s="20">
        <f>'[2]RawCompil CB September 2019'!F566</f>
        <v>5</v>
      </c>
      <c r="Z36" s="20">
        <f>'[2]RawCompil CB September 2019'!F594</f>
        <v>0</v>
      </c>
      <c r="AA36" s="20">
        <f>'[2]RawCompil CB September 2019'!F622</f>
        <v>2</v>
      </c>
      <c r="AB36" s="20">
        <f>'[2]RawCompil CB September 2019'!F650</f>
        <v>0</v>
      </c>
      <c r="AC36" s="20">
        <f>'[2]RawCompil CB September 2019'!F678</f>
        <v>0</v>
      </c>
      <c r="AD36" s="20">
        <f>'[2]RawCompil CB September 2019'!F706</f>
        <v>0</v>
      </c>
      <c r="AE36" s="20">
        <f>'[2]RawCompil CB September 2019'!F734</f>
        <v>0</v>
      </c>
      <c r="AF36" s="20">
        <f>'[2]RawCompil CB September 2019'!F762</f>
        <v>29</v>
      </c>
      <c r="AG36" s="20">
        <f>'[2]RawCompil CB September 2019'!F790</f>
        <v>0</v>
      </c>
      <c r="AH36" s="20">
        <f>'[2]RawCompil CB September 2019'!F818</f>
        <v>0</v>
      </c>
      <c r="AI36" s="13">
        <f t="shared" si="1"/>
        <v>169</v>
      </c>
    </row>
    <row r="37" spans="2:35" ht="26.25" thickTop="1" thickBot="1" x14ac:dyDescent="0.3">
      <c r="B37" s="21" t="s">
        <v>7</v>
      </c>
      <c r="C37" s="3" t="s">
        <v>10</v>
      </c>
      <c r="D37" s="24" t="s">
        <v>79</v>
      </c>
      <c r="E37" s="20">
        <f>'[2]RawCompil CB September 2019'!F6</f>
        <v>23</v>
      </c>
      <c r="F37" s="20">
        <f>'[2]RawCompil CB September 2019'!F34</f>
        <v>81</v>
      </c>
      <c r="G37" s="20">
        <f>'[2]RawCompil CB September 2019'!F62</f>
        <v>0</v>
      </c>
      <c r="H37" s="20">
        <f>'[2]RawCompil CB September 2019'!F90</f>
        <v>0</v>
      </c>
      <c r="I37" s="20">
        <f>'[2]RawCompil CB September 2019'!F118</f>
        <v>0</v>
      </c>
      <c r="J37" s="20">
        <f>'[2]RawCompil CB September 2019'!F146</f>
        <v>0</v>
      </c>
      <c r="K37" s="20">
        <f>'[2]RawCompil CB September 2019'!F174</f>
        <v>0</v>
      </c>
      <c r="L37" s="20">
        <f>'[2]RawCompil CB September 2019'!F202</f>
        <v>14</v>
      </c>
      <c r="M37" s="20">
        <f>'[2]RawCompil CB September 2019'!F230</f>
        <v>0</v>
      </c>
      <c r="N37" s="20">
        <f>'[2]RawCompil CB September 2019'!F258</f>
        <v>38</v>
      </c>
      <c r="O37" s="20">
        <f>'[2]RawCompil CB September 2019'!F286</f>
        <v>110</v>
      </c>
      <c r="P37" s="20">
        <f>'[2]RawCompil CB September 2019'!F314</f>
        <v>0</v>
      </c>
      <c r="Q37" s="20">
        <f>'[2]RawCompil CB September 2019'!F342</f>
        <v>0</v>
      </c>
      <c r="R37" s="20">
        <f>'[2]RawCompil CB September 2019'!F370</f>
        <v>0</v>
      </c>
      <c r="S37" s="20">
        <f>'[2]RawCompil CB September 2019'!F398</f>
        <v>0</v>
      </c>
      <c r="T37" s="20">
        <f>'[2]RawCompil CB September 2019'!F426</f>
        <v>85</v>
      </c>
      <c r="U37" s="20">
        <f>'[2]RawCompil CB September 2019'!F455</f>
        <v>0</v>
      </c>
      <c r="V37" s="20">
        <f>'[2]RawCompil CB September 2019'!F483</f>
        <v>0</v>
      </c>
      <c r="W37" s="20">
        <f>'[2]RawCompil CB September 2019'!F511</f>
        <v>0</v>
      </c>
      <c r="X37" s="20">
        <f>'[2]RawCompil CB September 2019'!F539</f>
        <v>0</v>
      </c>
      <c r="Y37" s="20">
        <f>'[2]RawCompil CB September 2019'!F567</f>
        <v>8</v>
      </c>
      <c r="Z37" s="20">
        <f>'[2]RawCompil CB September 2019'!F595</f>
        <v>0</v>
      </c>
      <c r="AA37" s="20">
        <f>'[2]RawCompil CB September 2019'!F623</f>
        <v>0</v>
      </c>
      <c r="AB37" s="20">
        <f>'[2]RawCompil CB September 2019'!F651</f>
        <v>0</v>
      </c>
      <c r="AC37" s="20">
        <f>'[2]RawCompil CB September 2019'!F679</f>
        <v>0</v>
      </c>
      <c r="AD37" s="20">
        <f>'[2]RawCompil CB September 2019'!F707</f>
        <v>0</v>
      </c>
      <c r="AE37" s="20">
        <f>'[2]RawCompil CB September 2019'!F735</f>
        <v>0</v>
      </c>
      <c r="AF37" s="20">
        <f>'[2]RawCompil CB September 2019'!F763</f>
        <v>19</v>
      </c>
      <c r="AG37" s="20">
        <f>'[2]RawCompil CB September 2019'!F791</f>
        <v>25</v>
      </c>
      <c r="AH37" s="20">
        <f>'[2]RawCompil CB September 2019'!F819</f>
        <v>4</v>
      </c>
      <c r="AI37" s="13">
        <f t="shared" si="1"/>
        <v>407</v>
      </c>
    </row>
    <row r="38" spans="2:35" ht="16.5" thickTop="1" thickBot="1" x14ac:dyDescent="0.3">
      <c r="B38" s="21" t="s">
        <v>7</v>
      </c>
      <c r="C38" s="3" t="s">
        <v>11</v>
      </c>
      <c r="D38" s="24" t="s">
        <v>80</v>
      </c>
      <c r="E38" s="20">
        <f>'[2]RawCompil CB September 2019'!F7</f>
        <v>29</v>
      </c>
      <c r="F38" s="20">
        <f>'[2]RawCompil CB September 2019'!F35</f>
        <v>85</v>
      </c>
      <c r="G38" s="20">
        <f>'[2]RawCompil CB September 2019'!F63</f>
        <v>1</v>
      </c>
      <c r="H38" s="20">
        <f>'[2]RawCompil CB September 2019'!F91</f>
        <v>2</v>
      </c>
      <c r="I38" s="20">
        <f>'[2]RawCompil CB September 2019'!F119</f>
        <v>0</v>
      </c>
      <c r="J38" s="20">
        <f>'[2]RawCompil CB September 2019'!F147</f>
        <v>0</v>
      </c>
      <c r="K38" s="20">
        <f>'[2]RawCompil CB September 2019'!F175</f>
        <v>39</v>
      </c>
      <c r="L38" s="20">
        <f>'[2]RawCompil CB September 2019'!F203</f>
        <v>25</v>
      </c>
      <c r="M38" s="20">
        <f>'[2]RawCompil CB September 2019'!F231</f>
        <v>0</v>
      </c>
      <c r="N38" s="20">
        <f>'[2]RawCompil CB September 2019'!F259</f>
        <v>107</v>
      </c>
      <c r="O38" s="20">
        <f>'[2]RawCompil CB September 2019'!F287</f>
        <v>71</v>
      </c>
      <c r="P38" s="20">
        <f>'[2]RawCompil CB September 2019'!F315</f>
        <v>2</v>
      </c>
      <c r="Q38" s="20">
        <f>'[2]RawCompil CB September 2019'!F343</f>
        <v>28</v>
      </c>
      <c r="R38" s="20">
        <f>'[2]RawCompil CB September 2019'!F371</f>
        <v>0</v>
      </c>
      <c r="S38" s="20">
        <f>'[2]RawCompil CB September 2019'!F399</f>
        <v>8</v>
      </c>
      <c r="T38" s="20">
        <f>'[2]RawCompil CB September 2019'!F427</f>
        <v>145</v>
      </c>
      <c r="U38" s="20">
        <f>'[2]RawCompil CB September 2019'!F456</f>
        <v>0</v>
      </c>
      <c r="V38" s="20">
        <f>'[2]RawCompil CB September 2019'!F484</f>
        <v>14</v>
      </c>
      <c r="W38" s="20">
        <f>'[2]RawCompil CB September 2019'!F512</f>
        <v>0</v>
      </c>
      <c r="X38" s="20">
        <f>'[2]RawCompil CB September 2019'!F540</f>
        <v>0</v>
      </c>
      <c r="Y38" s="20">
        <f>'[2]RawCompil CB September 2019'!F568</f>
        <v>23</v>
      </c>
      <c r="Z38" s="20">
        <f>'[2]RawCompil CB September 2019'!F596</f>
        <v>12</v>
      </c>
      <c r="AA38" s="20">
        <f>'[2]RawCompil CB September 2019'!F624</f>
        <v>16</v>
      </c>
      <c r="AB38" s="20">
        <f>'[2]RawCompil CB September 2019'!F652</f>
        <v>0</v>
      </c>
      <c r="AC38" s="20">
        <f>'[2]RawCompil CB September 2019'!F680</f>
        <v>0</v>
      </c>
      <c r="AD38" s="20">
        <f>'[2]RawCompil CB September 2019'!F708</f>
        <v>0</v>
      </c>
      <c r="AE38" s="20">
        <f>'[2]RawCompil CB September 2019'!F736</f>
        <v>8</v>
      </c>
      <c r="AF38" s="20">
        <f>'[2]RawCompil CB September 2019'!F764</f>
        <v>48</v>
      </c>
      <c r="AG38" s="20">
        <f>'[2]RawCompil CB September 2019'!F792</f>
        <v>0</v>
      </c>
      <c r="AH38" s="20">
        <f>'[2]RawCompil CB September 2019'!F820</f>
        <v>21</v>
      </c>
      <c r="AI38" s="13">
        <f t="shared" si="1"/>
        <v>684</v>
      </c>
    </row>
    <row r="39" spans="2:35" ht="16.5" thickTop="1" thickBot="1" x14ac:dyDescent="0.3">
      <c r="B39" s="21" t="s">
        <v>7</v>
      </c>
      <c r="C39" s="3" t="s">
        <v>12</v>
      </c>
      <c r="D39" s="24" t="s">
        <v>81</v>
      </c>
      <c r="E39" s="20">
        <f>'[2]RawCompil CB September 2019'!F8</f>
        <v>7</v>
      </c>
      <c r="F39" s="20">
        <f>'[2]RawCompil CB September 2019'!F36</f>
        <v>66</v>
      </c>
      <c r="G39" s="20">
        <f>'[2]RawCompil CB September 2019'!F64</f>
        <v>0</v>
      </c>
      <c r="H39" s="20">
        <f>'[2]RawCompil CB September 2019'!F92</f>
        <v>0</v>
      </c>
      <c r="I39" s="20">
        <f>'[2]RawCompil CB September 2019'!F120</f>
        <v>0</v>
      </c>
      <c r="J39" s="20">
        <f>'[2]RawCompil CB September 2019'!F148</f>
        <v>0</v>
      </c>
      <c r="K39" s="20">
        <f>'[2]RawCompil CB September 2019'!F176</f>
        <v>63</v>
      </c>
      <c r="L39" s="20">
        <f>'[2]RawCompil CB September 2019'!F204</f>
        <v>75</v>
      </c>
      <c r="M39" s="20">
        <f>'[2]RawCompil CB September 2019'!F232</f>
        <v>0</v>
      </c>
      <c r="N39" s="20">
        <f>'[2]RawCompil CB September 2019'!F260</f>
        <v>10</v>
      </c>
      <c r="O39" s="20">
        <f>'[2]RawCompil CB September 2019'!F288</f>
        <v>20</v>
      </c>
      <c r="P39" s="20">
        <f>'[2]RawCompil CB September 2019'!F316</f>
        <v>0</v>
      </c>
      <c r="Q39" s="20">
        <f>'[2]RawCompil CB September 2019'!F344</f>
        <v>0</v>
      </c>
      <c r="R39" s="20">
        <f>'[2]RawCompil CB September 2019'!F372</f>
        <v>0</v>
      </c>
      <c r="S39" s="20">
        <f>'[2]RawCompil CB September 2019'!F400</f>
        <v>9</v>
      </c>
      <c r="T39" s="20">
        <f>'[2]RawCompil CB September 2019'!F428</f>
        <v>10</v>
      </c>
      <c r="U39" s="20">
        <f>'[2]RawCompil CB September 2019'!F457</f>
        <v>0</v>
      </c>
      <c r="V39" s="20">
        <f>'[2]RawCompil CB September 2019'!F485</f>
        <v>7</v>
      </c>
      <c r="W39" s="20">
        <f>'[2]RawCompil CB September 2019'!F513</f>
        <v>0</v>
      </c>
      <c r="X39" s="20">
        <f>'[2]RawCompil CB September 2019'!F541</f>
        <v>0</v>
      </c>
      <c r="Y39" s="20">
        <f>'[2]RawCompil CB September 2019'!F569</f>
        <v>6</v>
      </c>
      <c r="Z39" s="20">
        <f>'[2]RawCompil CB September 2019'!F597</f>
        <v>6</v>
      </c>
      <c r="AA39" s="20">
        <f>'[2]RawCompil CB September 2019'!F625</f>
        <v>4</v>
      </c>
      <c r="AB39" s="20">
        <f>'[2]RawCompil CB September 2019'!F653</f>
        <v>0</v>
      </c>
      <c r="AC39" s="20">
        <f>'[2]RawCompil CB September 2019'!F681</f>
        <v>0</v>
      </c>
      <c r="AD39" s="20">
        <f>'[2]RawCompil CB September 2019'!F709</f>
        <v>0</v>
      </c>
      <c r="AE39" s="20">
        <f>'[2]RawCompil CB September 2019'!F737</f>
        <v>3</v>
      </c>
      <c r="AF39" s="20">
        <f>'[2]RawCompil CB September 2019'!F765</f>
        <v>47</v>
      </c>
      <c r="AG39" s="20">
        <f>'[2]RawCompil CB September 2019'!F793</f>
        <v>0</v>
      </c>
      <c r="AH39" s="20">
        <f>'[2]RawCompil CB September 2019'!F821</f>
        <v>0</v>
      </c>
      <c r="AI39" s="13">
        <f t="shared" si="1"/>
        <v>333</v>
      </c>
    </row>
    <row r="40" spans="2:35" ht="16.5" thickTop="1" thickBot="1" x14ac:dyDescent="0.3">
      <c r="B40" s="21" t="s">
        <v>7</v>
      </c>
      <c r="C40" s="3" t="s">
        <v>13</v>
      </c>
      <c r="D40" s="24" t="s">
        <v>82</v>
      </c>
      <c r="E40" s="20">
        <f>'[2]RawCompil CB September 2019'!F9</f>
        <v>14</v>
      </c>
      <c r="F40" s="20">
        <f>'[2]RawCompil CB September 2019'!F37</f>
        <v>29</v>
      </c>
      <c r="G40" s="20">
        <f>'[2]RawCompil CB September 2019'!F65</f>
        <v>0</v>
      </c>
      <c r="H40" s="20">
        <f>'[2]RawCompil CB September 2019'!F93</f>
        <v>0</v>
      </c>
      <c r="I40" s="20">
        <f>'[2]RawCompil CB September 2019'!F121</f>
        <v>0</v>
      </c>
      <c r="J40" s="20">
        <f>'[2]RawCompil CB September 2019'!F149</f>
        <v>0</v>
      </c>
      <c r="K40" s="20">
        <f>'[2]RawCompil CB September 2019'!F177</f>
        <v>0</v>
      </c>
      <c r="L40" s="20">
        <f>'[2]RawCompil CB September 2019'!F205</f>
        <v>0</v>
      </c>
      <c r="M40" s="20">
        <f>'[2]RawCompil CB September 2019'!F233</f>
        <v>0</v>
      </c>
      <c r="N40" s="20">
        <f>'[2]RawCompil CB September 2019'!F261</f>
        <v>0</v>
      </c>
      <c r="O40" s="20">
        <f>'[2]RawCompil CB September 2019'!F289</f>
        <v>62</v>
      </c>
      <c r="P40" s="20">
        <f>'[2]RawCompil CB September 2019'!F317</f>
        <v>0</v>
      </c>
      <c r="Q40" s="20">
        <f>'[2]RawCompil CB September 2019'!F345</f>
        <v>0</v>
      </c>
      <c r="R40" s="20">
        <f>'[2]RawCompil CB September 2019'!F373</f>
        <v>0</v>
      </c>
      <c r="S40" s="20">
        <f>'[2]RawCompil CB September 2019'!F401</f>
        <v>0</v>
      </c>
      <c r="T40" s="20">
        <f>'[2]RawCompil CB September 2019'!F429</f>
        <v>28</v>
      </c>
      <c r="U40" s="20">
        <f>'[2]RawCompil CB September 2019'!F458</f>
        <v>0</v>
      </c>
      <c r="V40" s="20">
        <f>'[2]RawCompil CB September 2019'!F486</f>
        <v>0</v>
      </c>
      <c r="W40" s="20">
        <f>'[2]RawCompil CB September 2019'!F514</f>
        <v>0</v>
      </c>
      <c r="X40" s="20">
        <f>'[2]RawCompil CB September 2019'!F542</f>
        <v>0</v>
      </c>
      <c r="Y40" s="20">
        <f>'[2]RawCompil CB September 2019'!F570</f>
        <v>2</v>
      </c>
      <c r="Z40" s="20">
        <f>'[2]RawCompil CB September 2019'!F598</f>
        <v>0</v>
      </c>
      <c r="AA40" s="20">
        <f>'[2]RawCompil CB September 2019'!F626</f>
        <v>0</v>
      </c>
      <c r="AB40" s="20">
        <f>'[2]RawCompil CB September 2019'!F654</f>
        <v>0</v>
      </c>
      <c r="AC40" s="20">
        <f>'[2]RawCompil CB September 2019'!F682</f>
        <v>0</v>
      </c>
      <c r="AD40" s="20">
        <f>'[2]RawCompil CB September 2019'!F710</f>
        <v>0</v>
      </c>
      <c r="AE40" s="20">
        <f>'[2]RawCompil CB September 2019'!F738</f>
        <v>0</v>
      </c>
      <c r="AF40" s="20">
        <f>'[2]RawCompil CB September 2019'!F766</f>
        <v>47</v>
      </c>
      <c r="AG40" s="20">
        <f>'[2]RawCompil CB September 2019'!F794</f>
        <v>0</v>
      </c>
      <c r="AH40" s="20">
        <f>'[2]RawCompil CB September 2019'!F822</f>
        <v>0</v>
      </c>
      <c r="AI40" s="13">
        <f t="shared" si="1"/>
        <v>182</v>
      </c>
    </row>
    <row r="41" spans="2:35" ht="16.5" thickTop="1" thickBot="1" x14ac:dyDescent="0.3">
      <c r="B41" s="21" t="s">
        <v>7</v>
      </c>
      <c r="C41" s="30" t="s">
        <v>99</v>
      </c>
      <c r="D41" s="28" t="s">
        <v>100</v>
      </c>
      <c r="E41" s="20">
        <f>'[2]RawCompil CB September 2019'!F10</f>
        <v>0</v>
      </c>
      <c r="F41" s="20">
        <f>'[2]RawCompil CB September 2019'!F38</f>
        <v>0</v>
      </c>
      <c r="G41" s="20">
        <f>'[2]RawCompil CB September 2019'!F66</f>
        <v>0</v>
      </c>
      <c r="H41" s="20">
        <f>'[2]RawCompil CB September 2019'!F94</f>
        <v>0</v>
      </c>
      <c r="I41" s="20">
        <f>'[2]RawCompil CB September 2019'!F122</f>
        <v>0</v>
      </c>
      <c r="J41" s="20">
        <f>'[2]RawCompil CB September 2019'!F150</f>
        <v>0</v>
      </c>
      <c r="K41" s="20">
        <f>'[2]RawCompil CB September 2019'!F178</f>
        <v>0</v>
      </c>
      <c r="L41" s="20">
        <f>'[2]RawCompil CB September 2019'!F206</f>
        <v>0</v>
      </c>
      <c r="M41" s="20">
        <f>'[2]RawCompil CB September 2019'!F234</f>
        <v>0</v>
      </c>
      <c r="N41" s="20">
        <f>'[2]RawCompil CB September 2019'!F262</f>
        <v>1</v>
      </c>
      <c r="O41" s="20">
        <f>'[2]RawCompil CB September 2019'!F290</f>
        <v>0</v>
      </c>
      <c r="P41" s="20">
        <f>'[2]RawCompil CB September 2019'!F318</f>
        <v>0</v>
      </c>
      <c r="Q41" s="20">
        <f>'[2]RawCompil CB September 2019'!F346</f>
        <v>0</v>
      </c>
      <c r="R41" s="20">
        <f>'[2]RawCompil CB September 2019'!F374</f>
        <v>0</v>
      </c>
      <c r="S41" s="20">
        <f>'[2]RawCompil CB September 2019'!F402</f>
        <v>0</v>
      </c>
      <c r="T41" s="20">
        <f>'[2]RawCompil CB September 2019'!F430</f>
        <v>7</v>
      </c>
      <c r="U41" s="20">
        <f>'[2]RawCompil CB September 2019'!F459</f>
        <v>0</v>
      </c>
      <c r="V41" s="20">
        <f>'[2]RawCompil CB September 2019'!F487</f>
        <v>0</v>
      </c>
      <c r="W41" s="20">
        <f>'[2]RawCompil CB September 2019'!F515</f>
        <v>0</v>
      </c>
      <c r="X41" s="20">
        <f>'[2]RawCompil CB September 2019'!F543</f>
        <v>0</v>
      </c>
      <c r="Y41" s="20">
        <f>'[2]RawCompil CB September 2019'!F571</f>
        <v>0</v>
      </c>
      <c r="Z41" s="20">
        <f>'[2]RawCompil CB September 2019'!F599</f>
        <v>0</v>
      </c>
      <c r="AA41" s="20">
        <f>'[2]RawCompil CB September 2019'!F627</f>
        <v>1</v>
      </c>
      <c r="AB41" s="20">
        <f>'[2]RawCompil CB September 2019'!F655</f>
        <v>0</v>
      </c>
      <c r="AC41" s="20">
        <f>'[2]RawCompil CB September 2019'!F683</f>
        <v>0</v>
      </c>
      <c r="AD41" s="20">
        <f>'[2]RawCompil CB September 2019'!F711</f>
        <v>0</v>
      </c>
      <c r="AE41" s="20">
        <f>'[2]RawCompil CB September 2019'!F739</f>
        <v>0</v>
      </c>
      <c r="AF41" s="20">
        <f>'[2]RawCompil CB September 2019'!F767</f>
        <v>0</v>
      </c>
      <c r="AG41" s="20">
        <f>'[2]RawCompil CB September 2019'!F795</f>
        <v>0</v>
      </c>
      <c r="AH41" s="20">
        <f>'[2]RawCompil CB September 2019'!F823</f>
        <v>0</v>
      </c>
      <c r="AI41" s="13">
        <f t="shared" si="1"/>
        <v>9</v>
      </c>
    </row>
    <row r="42" spans="2:35" ht="16.5" thickTop="1" thickBot="1" x14ac:dyDescent="0.3">
      <c r="B42" s="21" t="s">
        <v>14</v>
      </c>
      <c r="C42" s="3" t="s">
        <v>15</v>
      </c>
      <c r="D42" s="24" t="s">
        <v>83</v>
      </c>
      <c r="E42" s="20">
        <f>'[2]RawCompil CB September 2019'!F11</f>
        <v>19</v>
      </c>
      <c r="F42" s="20">
        <f>'[2]RawCompil CB September 2019'!F39</f>
        <v>54</v>
      </c>
      <c r="G42" s="20">
        <f>'[2]RawCompil CB September 2019'!F67</f>
        <v>2</v>
      </c>
      <c r="H42" s="20">
        <f>'[2]RawCompil CB September 2019'!F95</f>
        <v>0</v>
      </c>
      <c r="I42" s="20">
        <f>'[2]RawCompil CB September 2019'!F123</f>
        <v>0</v>
      </c>
      <c r="J42" s="20">
        <f>'[2]RawCompil CB September 2019'!F151</f>
        <v>8</v>
      </c>
      <c r="K42" s="20">
        <f>'[2]RawCompil CB September 2019'!F179</f>
        <v>652</v>
      </c>
      <c r="L42" s="20">
        <f>'[2]RawCompil CB September 2019'!F207</f>
        <v>0</v>
      </c>
      <c r="M42" s="20">
        <f>'[2]RawCompil CB September 2019'!F235</f>
        <v>0</v>
      </c>
      <c r="N42" s="20">
        <f>'[2]RawCompil CB September 2019'!F263</f>
        <v>0</v>
      </c>
      <c r="O42" s="20">
        <f>'[2]RawCompil CB September 2019'!F291</f>
        <v>13</v>
      </c>
      <c r="P42" s="20">
        <f>'[2]RawCompil CB September 2019'!F319</f>
        <v>2</v>
      </c>
      <c r="Q42" s="20">
        <f>'[2]RawCompil CB September 2019'!F347</f>
        <v>0</v>
      </c>
      <c r="R42" s="20">
        <f>'[2]RawCompil CB September 2019'!F375</f>
        <v>0</v>
      </c>
      <c r="S42" s="20">
        <f>'[2]RawCompil CB September 2019'!F403</f>
        <v>0</v>
      </c>
      <c r="T42" s="20">
        <f>'[2]RawCompil CB September 2019'!F431</f>
        <v>655</v>
      </c>
      <c r="U42" s="20">
        <f>'[2]RawCompil CB September 2019'!F460</f>
        <v>0</v>
      </c>
      <c r="V42" s="20">
        <f>'[2]RawCompil CB September 2019'!F488</f>
        <v>0</v>
      </c>
      <c r="W42" s="20">
        <f>'[2]RawCompil CB September 2019'!F516</f>
        <v>0</v>
      </c>
      <c r="X42" s="20">
        <f>'[2]RawCompil CB September 2019'!F544</f>
        <v>0</v>
      </c>
      <c r="Y42" s="20">
        <f>'[2]RawCompil CB September 2019'!F572</f>
        <v>38</v>
      </c>
      <c r="Z42" s="20">
        <f>'[2]RawCompil CB September 2019'!F600</f>
        <v>75</v>
      </c>
      <c r="AA42" s="20">
        <f>'[2]RawCompil CB September 2019'!F628</f>
        <v>83</v>
      </c>
      <c r="AB42" s="20">
        <f>'[2]RawCompil CB September 2019'!F656</f>
        <v>2760</v>
      </c>
      <c r="AC42" s="20">
        <f>'[2]RawCompil CB September 2019'!F684</f>
        <v>1</v>
      </c>
      <c r="AD42" s="20">
        <f>'[2]RawCompil CB September 2019'!F712</f>
        <v>0</v>
      </c>
      <c r="AE42" s="20">
        <f>'[2]RawCompil CB September 2019'!F740</f>
        <v>0</v>
      </c>
      <c r="AF42" s="20">
        <f>'[2]RawCompil CB September 2019'!F768</f>
        <v>9</v>
      </c>
      <c r="AG42" s="20">
        <f>'[2]RawCompil CB September 2019'!F796</f>
        <v>100</v>
      </c>
      <c r="AH42" s="20">
        <f>'[2]RawCompil CB September 2019'!F824</f>
        <v>1794</v>
      </c>
      <c r="AI42" s="13">
        <f t="shared" si="1"/>
        <v>6265</v>
      </c>
    </row>
    <row r="43" spans="2:35" ht="16.5" thickTop="1" thickBot="1" x14ac:dyDescent="0.3">
      <c r="B43" s="21" t="s">
        <v>14</v>
      </c>
      <c r="C43" s="3" t="s">
        <v>16</v>
      </c>
      <c r="D43" s="24" t="s">
        <v>84</v>
      </c>
      <c r="E43" s="20">
        <f>'[2]RawCompil CB September 2019'!F12</f>
        <v>0</v>
      </c>
      <c r="F43" s="20">
        <f>'[2]RawCompil CB September 2019'!F40</f>
        <v>0</v>
      </c>
      <c r="G43" s="20">
        <f>'[2]RawCompil CB September 2019'!F68</f>
        <v>0</v>
      </c>
      <c r="H43" s="20">
        <f>'[2]RawCompil CB September 2019'!F96</f>
        <v>0</v>
      </c>
      <c r="I43" s="20">
        <f>'[2]RawCompil CB September 2019'!F124</f>
        <v>0</v>
      </c>
      <c r="J43" s="20">
        <f>'[2]RawCompil CB September 2019'!F152</f>
        <v>0</v>
      </c>
      <c r="K43" s="20">
        <f>'[2]RawCompil CB September 2019'!F180</f>
        <v>0</v>
      </c>
      <c r="L43" s="20">
        <f>'[2]RawCompil CB September 2019'!F208</f>
        <v>0</v>
      </c>
      <c r="M43" s="20">
        <f>'[2]RawCompil CB September 2019'!F236</f>
        <v>48</v>
      </c>
      <c r="N43" s="20">
        <f>'[2]RawCompil CB September 2019'!F264</f>
        <v>0</v>
      </c>
      <c r="O43" s="20">
        <f>'[2]RawCompil CB September 2019'!F292</f>
        <v>0</v>
      </c>
      <c r="P43" s="20">
        <f>'[2]RawCompil CB September 2019'!F320</f>
        <v>0</v>
      </c>
      <c r="Q43" s="20">
        <f>'[2]RawCompil CB September 2019'!F348</f>
        <v>0</v>
      </c>
      <c r="R43" s="20">
        <f>'[2]RawCompil CB September 2019'!F376</f>
        <v>0</v>
      </c>
      <c r="S43" s="20">
        <f>'[2]RawCompil CB September 2019'!F404</f>
        <v>0</v>
      </c>
      <c r="T43" s="20">
        <f>'[2]RawCompil CB September 2019'!F432</f>
        <v>0</v>
      </c>
      <c r="U43" s="20">
        <f>'[2]RawCompil CB September 2019'!F461</f>
        <v>0</v>
      </c>
      <c r="V43" s="20">
        <f>'[2]RawCompil CB September 2019'!F489</f>
        <v>0</v>
      </c>
      <c r="W43" s="20">
        <f>'[2]RawCompil CB September 2019'!F517</f>
        <v>0</v>
      </c>
      <c r="X43" s="20">
        <f>'[2]RawCompil CB September 2019'!F545</f>
        <v>0</v>
      </c>
      <c r="Y43" s="20">
        <f>'[2]RawCompil CB September 2019'!F573</f>
        <v>0</v>
      </c>
      <c r="Z43" s="20">
        <f>'[2]RawCompil CB September 2019'!F601</f>
        <v>0</v>
      </c>
      <c r="AA43" s="20">
        <f>'[2]RawCompil CB September 2019'!F629</f>
        <v>0</v>
      </c>
      <c r="AB43" s="20">
        <f>'[2]RawCompil CB September 2019'!F657</f>
        <v>0</v>
      </c>
      <c r="AC43" s="20">
        <f>'[2]RawCompil CB September 2019'!F685</f>
        <v>0</v>
      </c>
      <c r="AD43" s="20">
        <f>'[2]RawCompil CB September 2019'!F713</f>
        <v>0</v>
      </c>
      <c r="AE43" s="20">
        <f>'[2]RawCompil CB September 2019'!F741</f>
        <v>0</v>
      </c>
      <c r="AF43" s="20">
        <f>'[2]RawCompil CB September 2019'!F769</f>
        <v>0</v>
      </c>
      <c r="AG43" s="20">
        <f>'[2]RawCompil CB September 2019'!F797</f>
        <v>35</v>
      </c>
      <c r="AH43" s="20">
        <f>'[2]RawCompil CB September 2019'!F825</f>
        <v>0</v>
      </c>
      <c r="AI43" s="13">
        <f t="shared" si="1"/>
        <v>83</v>
      </c>
    </row>
    <row r="44" spans="2:35" ht="16.5" thickTop="1" thickBot="1" x14ac:dyDescent="0.3">
      <c r="B44" s="21" t="s">
        <v>17</v>
      </c>
      <c r="C44" s="3" t="s">
        <v>18</v>
      </c>
      <c r="D44" s="24" t="s">
        <v>85</v>
      </c>
      <c r="E44" s="20">
        <f>'[2]RawCompil CB September 2019'!F13</f>
        <v>0</v>
      </c>
      <c r="F44" s="20">
        <f>'[2]RawCompil CB September 2019'!F41</f>
        <v>998</v>
      </c>
      <c r="G44" s="20">
        <f>'[2]RawCompil CB September 2019'!F69</f>
        <v>0</v>
      </c>
      <c r="H44" s="20">
        <f>'[2]RawCompil CB September 2019'!F97</f>
        <v>0</v>
      </c>
      <c r="I44" s="20">
        <f>'[2]RawCompil CB September 2019'!F125</f>
        <v>81</v>
      </c>
      <c r="J44" s="20">
        <f>'[2]RawCompil CB September 2019'!F153</f>
        <v>0</v>
      </c>
      <c r="K44" s="20">
        <f>'[2]RawCompil CB September 2019'!F181</f>
        <v>429</v>
      </c>
      <c r="L44" s="20">
        <f>'[2]RawCompil CB September 2019'!F209</f>
        <v>550</v>
      </c>
      <c r="M44" s="20">
        <f>'[2]RawCompil CB September 2019'!F237</f>
        <v>27</v>
      </c>
      <c r="N44" s="20">
        <f>'[2]RawCompil CB September 2019'!F265</f>
        <v>4416</v>
      </c>
      <c r="O44" s="20">
        <f>'[2]RawCompil CB September 2019'!F293</f>
        <v>2261</v>
      </c>
      <c r="P44" s="20">
        <f>'[2]RawCompil CB September 2019'!F321</f>
        <v>3520</v>
      </c>
      <c r="Q44" s="20">
        <f>'[2]RawCompil CB September 2019'!F349</f>
        <v>0</v>
      </c>
      <c r="R44" s="20">
        <f>'[2]RawCompil CB September 2019'!F377</f>
        <v>0</v>
      </c>
      <c r="S44" s="20">
        <f>'[2]RawCompil CB September 2019'!F405</f>
        <v>0</v>
      </c>
      <c r="T44" s="20">
        <f>'[2]RawCompil CB September 2019'!F433</f>
        <v>300</v>
      </c>
      <c r="U44" s="20">
        <f>'[2]RawCompil CB September 2019'!F462</f>
        <v>0</v>
      </c>
      <c r="V44" s="20">
        <f>'[2]RawCompil CB September 2019'!F490</f>
        <v>85</v>
      </c>
      <c r="W44" s="20">
        <f>'[2]RawCompil CB September 2019'!F518</f>
        <v>0</v>
      </c>
      <c r="X44" s="20">
        <f>'[2]RawCompil CB September 2019'!F546</f>
        <v>0</v>
      </c>
      <c r="Y44" s="20">
        <f>'[2]RawCompil CB September 2019'!F574</f>
        <v>76</v>
      </c>
      <c r="Z44" s="20">
        <f>'[2]RawCompil CB September 2019'!F602</f>
        <v>0</v>
      </c>
      <c r="AA44" s="20">
        <f>'[2]RawCompil CB September 2019'!F630</f>
        <v>379</v>
      </c>
      <c r="AB44" s="20">
        <f>'[2]RawCompil CB September 2019'!F658</f>
        <v>225</v>
      </c>
      <c r="AC44" s="20">
        <f>'[2]RawCompil CB September 2019'!F686</f>
        <v>8</v>
      </c>
      <c r="AD44" s="20">
        <f>'[2]RawCompil CB September 2019'!F714</f>
        <v>0</v>
      </c>
      <c r="AE44" s="20">
        <f>'[2]RawCompil CB September 2019'!F742</f>
        <v>17</v>
      </c>
      <c r="AF44" s="20">
        <f>'[2]RawCompil CB September 2019'!F770</f>
        <v>25557</v>
      </c>
      <c r="AG44" s="20">
        <f>'[2]RawCompil CB September 2019'!F798</f>
        <v>725</v>
      </c>
      <c r="AH44" s="20">
        <f>'[2]RawCompil CB September 2019'!F826</f>
        <v>236</v>
      </c>
      <c r="AI44" s="13">
        <f t="shared" si="1"/>
        <v>39890</v>
      </c>
    </row>
    <row r="45" spans="2:35" ht="16.5" thickTop="1" thickBot="1" x14ac:dyDescent="0.3">
      <c r="B45" s="21" t="s">
        <v>37</v>
      </c>
      <c r="C45" s="3" t="s">
        <v>19</v>
      </c>
      <c r="D45" s="24" t="s">
        <v>86</v>
      </c>
      <c r="E45" s="20">
        <f>'[2]RawCompil CB September 2019'!F14</f>
        <v>0</v>
      </c>
      <c r="F45" s="20">
        <f>'[2]RawCompil CB September 2019'!F42</f>
        <v>0</v>
      </c>
      <c r="G45" s="20">
        <f>'[2]RawCompil CB September 2019'!F70</f>
        <v>0</v>
      </c>
      <c r="H45" s="20">
        <f>'[2]RawCompil CB September 2019'!F98</f>
        <v>0</v>
      </c>
      <c r="I45" s="20">
        <f>'[2]RawCompil CB September 2019'!F126</f>
        <v>0</v>
      </c>
      <c r="J45" s="20">
        <f>'[2]RawCompil CB September 2019'!F154</f>
        <v>0</v>
      </c>
      <c r="K45" s="20">
        <f>'[2]RawCompil CB September 2019'!F182</f>
        <v>0</v>
      </c>
      <c r="L45" s="20">
        <f>'[2]RawCompil CB September 2019'!F210</f>
        <v>0</v>
      </c>
      <c r="M45" s="20">
        <f>'[2]RawCompil CB September 2019'!F238</f>
        <v>0</v>
      </c>
      <c r="N45" s="20">
        <f>'[2]RawCompil CB September 2019'!F266</f>
        <v>0</v>
      </c>
      <c r="O45" s="20">
        <f>'[2]RawCompil CB September 2019'!F294</f>
        <v>0</v>
      </c>
      <c r="P45" s="20">
        <f>'[2]RawCompil CB September 2019'!F322</f>
        <v>0</v>
      </c>
      <c r="Q45" s="20">
        <f>'[2]RawCompil CB September 2019'!F350</f>
        <v>0</v>
      </c>
      <c r="R45" s="20">
        <f>'[2]RawCompil CB September 2019'!F378</f>
        <v>0</v>
      </c>
      <c r="S45" s="20">
        <f>'[2]RawCompil CB September 2019'!F406</f>
        <v>0</v>
      </c>
      <c r="T45" s="20">
        <f>'[2]RawCompil CB September 2019'!F434</f>
        <v>0</v>
      </c>
      <c r="U45" s="20">
        <f>'[2]RawCompil CB September 2019'!F463</f>
        <v>0</v>
      </c>
      <c r="V45" s="20">
        <f>'[2]RawCompil CB September 2019'!F491</f>
        <v>0</v>
      </c>
      <c r="W45" s="20">
        <f>'[2]RawCompil CB September 2019'!F519</f>
        <v>0</v>
      </c>
      <c r="X45" s="20">
        <f>'[2]RawCompil CB September 2019'!F547</f>
        <v>0</v>
      </c>
      <c r="Y45" s="20">
        <f>'[2]RawCompil CB September 2019'!F575</f>
        <v>0</v>
      </c>
      <c r="Z45" s="20">
        <f>'[2]RawCompil CB September 2019'!F603</f>
        <v>0</v>
      </c>
      <c r="AA45" s="20">
        <f>'[2]RawCompil CB September 2019'!F631</f>
        <v>9</v>
      </c>
      <c r="AB45" s="20">
        <f>'[2]RawCompil CB September 2019'!F659</f>
        <v>0</v>
      </c>
      <c r="AC45" s="20">
        <f>'[2]RawCompil CB September 2019'!F687</f>
        <v>0</v>
      </c>
      <c r="AD45" s="20">
        <f>'[2]RawCompil CB September 2019'!F715</f>
        <v>0</v>
      </c>
      <c r="AE45" s="20">
        <f>'[2]RawCompil CB September 2019'!F743</f>
        <v>0</v>
      </c>
      <c r="AF45" s="20">
        <f>'[2]RawCompil CB September 2019'!F771</f>
        <v>0</v>
      </c>
      <c r="AG45" s="20">
        <f>'[2]RawCompil CB September 2019'!F799</f>
        <v>0</v>
      </c>
      <c r="AH45" s="20">
        <f>'[2]RawCompil CB September 2019'!F827</f>
        <v>0</v>
      </c>
      <c r="AI45" s="13">
        <f t="shared" si="1"/>
        <v>9</v>
      </c>
    </row>
    <row r="46" spans="2:35" ht="16.5" thickTop="1" thickBot="1" x14ac:dyDescent="0.3">
      <c r="B46" s="21" t="s">
        <v>36</v>
      </c>
      <c r="C46" s="3" t="s">
        <v>31</v>
      </c>
      <c r="D46" s="3">
        <v>35</v>
      </c>
      <c r="E46" s="20">
        <f>'[2]RawCompil CB September 2019'!F15</f>
        <v>0</v>
      </c>
      <c r="F46" s="20">
        <f>'[2]RawCompil CB September 2019'!F43</f>
        <v>0</v>
      </c>
      <c r="G46" s="20">
        <f>'[2]RawCompil CB September 2019'!F71</f>
        <v>0</v>
      </c>
      <c r="H46" s="20">
        <f>'[2]RawCompil CB September 2019'!F99</f>
        <v>0</v>
      </c>
      <c r="I46" s="20">
        <f>'[2]RawCompil CB September 2019'!F127</f>
        <v>0</v>
      </c>
      <c r="J46" s="20">
        <f>'[2]RawCompil CB September 2019'!F155</f>
        <v>0</v>
      </c>
      <c r="K46" s="20">
        <f>'[2]RawCompil CB September 2019'!F183</f>
        <v>0</v>
      </c>
      <c r="L46" s="20">
        <f>'[2]RawCompil CB September 2019'!F211</f>
        <v>0</v>
      </c>
      <c r="M46" s="20">
        <f>'[2]RawCompil CB September 2019'!F239</f>
        <v>0</v>
      </c>
      <c r="N46" s="20">
        <f>'[2]RawCompil CB September 2019'!F267</f>
        <v>0</v>
      </c>
      <c r="O46" s="20">
        <f>'[2]RawCompil CB September 2019'!F295</f>
        <v>0</v>
      </c>
      <c r="P46" s="20">
        <f>'[2]RawCompil CB September 2019'!F323</f>
        <v>0</v>
      </c>
      <c r="Q46" s="20">
        <f>'[2]RawCompil CB September 2019'!F351</f>
        <v>0</v>
      </c>
      <c r="R46" s="20">
        <f>'[2]RawCompil CB September 2019'!F379</f>
        <v>0</v>
      </c>
      <c r="S46" s="20">
        <f>'[2]RawCompil CB September 2019'!F407</f>
        <v>0</v>
      </c>
      <c r="T46" s="20">
        <f>'[2]RawCompil CB September 2019'!F435</f>
        <v>0</v>
      </c>
      <c r="U46" s="20">
        <f>'[2]RawCompil CB September 2019'!F492</f>
        <v>0</v>
      </c>
      <c r="V46" s="20">
        <f>'[2]RawCompil CB September 2019'!F492</f>
        <v>0</v>
      </c>
      <c r="W46" s="20">
        <f>'[2]RawCompil CB September 2019'!F520</f>
        <v>0</v>
      </c>
      <c r="X46" s="20">
        <f>'[2]RawCompil CB September 2019'!F548</f>
        <v>0</v>
      </c>
      <c r="Y46" s="20">
        <f>'[2]RawCompil CB September 2019'!F576</f>
        <v>0</v>
      </c>
      <c r="Z46" s="20">
        <f>'[2]RawCompil CB September 2019'!F604</f>
        <v>0</v>
      </c>
      <c r="AA46" s="20">
        <f>'[2]RawCompil CB September 2019'!F632</f>
        <v>0</v>
      </c>
      <c r="AB46" s="20">
        <f>'[2]RawCompil CB September 2019'!F660</f>
        <v>0</v>
      </c>
      <c r="AC46" s="20">
        <f>'[2]RawCompil CB September 2019'!F688</f>
        <v>0</v>
      </c>
      <c r="AD46" s="20">
        <f>'[2]RawCompil CB September 2019'!F716</f>
        <v>0</v>
      </c>
      <c r="AE46" s="20">
        <f>'[2]RawCompil CB September 2019'!F744</f>
        <v>0</v>
      </c>
      <c r="AF46" s="20">
        <f>'[2]RawCompil CB September 2019'!F772</f>
        <v>2</v>
      </c>
      <c r="AG46" s="20">
        <f>'[2]RawCompil CB September 2019'!F800</f>
        <v>631</v>
      </c>
      <c r="AH46" s="20">
        <f>'[2]RawCompil CB September 2019'!F828</f>
        <v>0</v>
      </c>
      <c r="AI46" s="13">
        <f t="shared" si="1"/>
        <v>633</v>
      </c>
    </row>
    <row r="47" spans="2:35" ht="16.5" thickTop="1" thickBot="1" x14ac:dyDescent="0.3">
      <c r="B47" s="21" t="s">
        <v>36</v>
      </c>
      <c r="C47" s="3" t="s">
        <v>20</v>
      </c>
      <c r="D47" s="24" t="s">
        <v>87</v>
      </c>
      <c r="E47" s="20">
        <f>'[2]RawCompil CB September 2019'!F16</f>
        <v>0</v>
      </c>
      <c r="F47" s="20">
        <f>'[2]RawCompil CB September 2019'!F44</f>
        <v>0</v>
      </c>
      <c r="G47" s="20">
        <f>'[2]RawCompil CB September 2019'!F72</f>
        <v>0</v>
      </c>
      <c r="H47" s="20">
        <f>'[2]RawCompil CB September 2019'!F100</f>
        <v>0</v>
      </c>
      <c r="I47" s="20">
        <f>'[2]RawCompil CB September 2019'!F128</f>
        <v>0</v>
      </c>
      <c r="J47" s="20">
        <f>'[2]RawCompil CB September 2019'!F156</f>
        <v>2</v>
      </c>
      <c r="K47" s="20">
        <f>'[2]RawCompil CB September 2019'!F184</f>
        <v>0</v>
      </c>
      <c r="L47" s="20">
        <f>'[2]RawCompil CB September 2019'!F212</f>
        <v>0</v>
      </c>
      <c r="M47" s="20">
        <f>'[2]RawCompil CB September 2019'!F240</f>
        <v>0</v>
      </c>
      <c r="N47" s="20">
        <f>'[2]RawCompil CB September 2019'!F268</f>
        <v>0</v>
      </c>
      <c r="O47" s="20">
        <f>'[2]RawCompil CB September 2019'!F296</f>
        <v>0</v>
      </c>
      <c r="P47" s="20">
        <f>'[2]RawCompil CB September 2019'!F324</f>
        <v>0</v>
      </c>
      <c r="Q47" s="20">
        <f>'[2]RawCompil CB September 2019'!F352</f>
        <v>0</v>
      </c>
      <c r="R47" s="20">
        <f>'[2]RawCompil CB September 2019'!F380</f>
        <v>0</v>
      </c>
      <c r="S47" s="20">
        <f>'[2]RawCompil CB September 2019'!F408</f>
        <v>0</v>
      </c>
      <c r="T47" s="20">
        <f>'[2]RawCompil CB September 2019'!F436</f>
        <v>2358</v>
      </c>
      <c r="U47" s="20">
        <f>'[2]RawCompil CB September 2019'!F465</f>
        <v>0</v>
      </c>
      <c r="V47" s="20">
        <f>'[2]RawCompil CB September 2019'!F493</f>
        <v>0</v>
      </c>
      <c r="W47" s="20">
        <f>'[2]RawCompil CB September 2019'!F521</f>
        <v>0</v>
      </c>
      <c r="X47" s="20">
        <f>'[2]RawCompil CB September 2019'!F549</f>
        <v>0</v>
      </c>
      <c r="Y47" s="20">
        <f>'[2]RawCompil CB September 2019'!F577</f>
        <v>0</v>
      </c>
      <c r="Z47" s="20">
        <f>'[2]RawCompil CB September 2019'!F605</f>
        <v>0</v>
      </c>
      <c r="AA47" s="20">
        <f>'[2]RawCompil CB September 2019'!F633</f>
        <v>0</v>
      </c>
      <c r="AB47" s="20">
        <f>'[2]RawCompil CB September 2019'!F661</f>
        <v>0</v>
      </c>
      <c r="AC47" s="20">
        <f>'[2]RawCompil CB September 2019'!F689</f>
        <v>0</v>
      </c>
      <c r="AD47" s="20">
        <f>'[2]RawCompil CB September 2019'!F717</f>
        <v>0</v>
      </c>
      <c r="AE47" s="20">
        <f>'[2]RawCompil CB September 2019'!F745</f>
        <v>0</v>
      </c>
      <c r="AF47" s="20">
        <f>'[2]RawCompil CB September 2019'!F773</f>
        <v>371</v>
      </c>
      <c r="AG47" s="20">
        <f>'[2]RawCompil CB September 2019'!F801</f>
        <v>0</v>
      </c>
      <c r="AH47" s="20">
        <f>'[2]RawCompil CB September 2019'!F829</f>
        <v>14</v>
      </c>
      <c r="AI47" s="13">
        <f t="shared" si="1"/>
        <v>2745</v>
      </c>
    </row>
    <row r="48" spans="2:35" ht="25.5" thickTop="1" thickBot="1" x14ac:dyDescent="0.3">
      <c r="B48" s="21" t="s">
        <v>21</v>
      </c>
      <c r="C48" s="3" t="s">
        <v>33</v>
      </c>
      <c r="D48" s="24" t="s">
        <v>88</v>
      </c>
      <c r="E48" s="20">
        <f>'[2]RawCompil CB September 2019'!F17</f>
        <v>0</v>
      </c>
      <c r="F48" s="20">
        <f>'[2]RawCompil CB September 2019'!F45</f>
        <v>0</v>
      </c>
      <c r="G48" s="20">
        <f>'[2]RawCompil CB September 2019'!F73</f>
        <v>0</v>
      </c>
      <c r="H48" s="20">
        <f>'[2]RawCompil CB September 2019'!F101</f>
        <v>0</v>
      </c>
      <c r="I48" s="20">
        <f>'[2]RawCompil CB September 2019'!F129</f>
        <v>0</v>
      </c>
      <c r="J48" s="20">
        <f>'[2]RawCompil CB September 2019'!F157</f>
        <v>1</v>
      </c>
      <c r="K48" s="20">
        <f>'[2]RawCompil CB September 2019'!F185</f>
        <v>16</v>
      </c>
      <c r="L48" s="20">
        <f>'[2]RawCompil CB September 2019'!F213</f>
        <v>0</v>
      </c>
      <c r="M48" s="20">
        <f>'[2]RawCompil CB September 2019'!F241</f>
        <v>0</v>
      </c>
      <c r="N48" s="20">
        <f>'[2]RawCompil CB September 2019'!F269</f>
        <v>0</v>
      </c>
      <c r="O48" s="20">
        <f>'[2]RawCompil CB September 2019'!F297</f>
        <v>0</v>
      </c>
      <c r="P48" s="20">
        <f>'[2]RawCompil CB September 2019'!F325</f>
        <v>0</v>
      </c>
      <c r="Q48" s="20">
        <f>'[2]RawCompil CB September 2019'!F353</f>
        <v>0</v>
      </c>
      <c r="R48" s="20">
        <f>'[2]RawCompil CB September 2019'!F381</f>
        <v>0</v>
      </c>
      <c r="S48" s="20">
        <f>'[2]RawCompil CB September 2019'!F409</f>
        <v>0</v>
      </c>
      <c r="T48" s="20">
        <f>'[2]RawCompil CB September 2019'!F437</f>
        <v>38</v>
      </c>
      <c r="U48" s="20">
        <f>'[2]RawCompil CB September 2019'!F466</f>
        <v>0</v>
      </c>
      <c r="V48" s="20">
        <f>'[2]RawCompil CB September 2019'!F494</f>
        <v>0</v>
      </c>
      <c r="W48" s="20">
        <f>'[2]RawCompil CB September 2019'!F522</f>
        <v>0</v>
      </c>
      <c r="X48" s="20">
        <f>'[2]RawCompil CB September 2019'!F550</f>
        <v>0</v>
      </c>
      <c r="Y48" s="20">
        <f>'[2]RawCompil CB September 2019'!F578</f>
        <v>0</v>
      </c>
      <c r="Z48" s="20">
        <f>'[2]RawCompil CB September 2019'!F606</f>
        <v>0</v>
      </c>
      <c r="AA48" s="20">
        <f>'[2]RawCompil CB September 2019'!F634</f>
        <v>0</v>
      </c>
      <c r="AB48" s="20">
        <f>'[2]RawCompil CB September 2019'!F662</f>
        <v>0</v>
      </c>
      <c r="AC48" s="20">
        <f>'[2]RawCompil CB September 2019'!F690</f>
        <v>0</v>
      </c>
      <c r="AD48" s="20">
        <f>'[2]RawCompil CB September 2019'!F718</f>
        <v>0</v>
      </c>
      <c r="AE48" s="20">
        <f>'[2]RawCompil CB September 2019'!F746</f>
        <v>0</v>
      </c>
      <c r="AF48" s="20">
        <f>'[2]RawCompil CB September 2019'!F774</f>
        <v>9</v>
      </c>
      <c r="AG48" s="20">
        <f>'[2]RawCompil CB September 2019'!F802</f>
        <v>0</v>
      </c>
      <c r="AH48" s="20">
        <f>'[2]RawCompil CB September 2019'!F830</f>
        <v>0</v>
      </c>
      <c r="AI48" s="13">
        <f t="shared" si="1"/>
        <v>64</v>
      </c>
    </row>
    <row r="49" spans="2:37" ht="25.5" thickTop="1" thickBot="1" x14ac:dyDescent="0.3">
      <c r="B49" s="21" t="s">
        <v>21</v>
      </c>
      <c r="C49" s="3" t="s">
        <v>32</v>
      </c>
      <c r="D49" s="24" t="s">
        <v>89</v>
      </c>
      <c r="E49" s="20">
        <f>'[2]RawCompil CB September 2019'!F18</f>
        <v>23</v>
      </c>
      <c r="F49" s="20">
        <f>'[2]RawCompil CB September 2019'!F46</f>
        <v>0</v>
      </c>
      <c r="G49" s="20">
        <f>'[2]RawCompil CB September 2019'!F74</f>
        <v>0</v>
      </c>
      <c r="H49" s="20">
        <f>'[2]RawCompil CB September 2019'!F102</f>
        <v>0</v>
      </c>
      <c r="I49" s="20">
        <f>'[2]RawCompil CB September 2019'!F130</f>
        <v>0</v>
      </c>
      <c r="J49" s="20">
        <f>'[2]RawCompil CB September 2019'!F158</f>
        <v>0</v>
      </c>
      <c r="K49" s="20">
        <f>'[2]RawCompil CB September 2019'!F186</f>
        <v>0</v>
      </c>
      <c r="L49" s="20">
        <f>'[2]RawCompil CB September 2019'!F214</f>
        <v>0</v>
      </c>
      <c r="M49" s="20">
        <f>'[2]RawCompil CB September 2019'!F242</f>
        <v>0</v>
      </c>
      <c r="N49" s="20">
        <f>'[2]RawCompil CB September 2019'!F270</f>
        <v>0</v>
      </c>
      <c r="O49" s="20">
        <f>'[2]RawCompil CB September 2019'!F298</f>
        <v>0</v>
      </c>
      <c r="P49" s="20">
        <f>'[2]RawCompil CB September 2019'!F326</f>
        <v>0</v>
      </c>
      <c r="Q49" s="20">
        <f>'[2]RawCompil CB September 2019'!F354</f>
        <v>0</v>
      </c>
      <c r="R49" s="20">
        <f>'[2]RawCompil CB September 2019'!F382</f>
        <v>0</v>
      </c>
      <c r="S49" s="20">
        <f>'[2]RawCompil CB September 2019'!F410</f>
        <v>0</v>
      </c>
      <c r="T49" s="20">
        <f>'[2]RawCompil CB September 2019'!F438</f>
        <v>0</v>
      </c>
      <c r="U49" s="20">
        <f>'[2]RawCompil CB September 2019'!F467</f>
        <v>0</v>
      </c>
      <c r="V49" s="20">
        <f>'[2]RawCompil CB September 2019'!F495</f>
        <v>0</v>
      </c>
      <c r="W49" s="20">
        <f>'[2]RawCompil CB September 2019'!F523</f>
        <v>0</v>
      </c>
      <c r="X49" s="20">
        <f>'[2]RawCompil CB September 2019'!F551</f>
        <v>0</v>
      </c>
      <c r="Y49" s="20">
        <f>'[2]RawCompil CB September 2019'!F579</f>
        <v>0</v>
      </c>
      <c r="Z49" s="20">
        <f>'[2]RawCompil CB September 2019'!F607</f>
        <v>0</v>
      </c>
      <c r="AA49" s="20">
        <f>'[2]RawCompil CB September 2019'!F635</f>
        <v>0</v>
      </c>
      <c r="AB49" s="20">
        <f>'[2]RawCompil CB September 2019'!F663</f>
        <v>0</v>
      </c>
      <c r="AC49" s="20">
        <f>'[2]RawCompil CB September 2019'!F691</f>
        <v>0</v>
      </c>
      <c r="AD49" s="20">
        <f>'[2]RawCompil CB September 2019'!F719</f>
        <v>0</v>
      </c>
      <c r="AE49" s="20">
        <f>'[2]RawCompil CB September 2019'!F747</f>
        <v>0</v>
      </c>
      <c r="AF49" s="20">
        <f>'[2]RawCompil CB September 2019'!F775</f>
        <v>0</v>
      </c>
      <c r="AG49" s="20">
        <f>'[2]RawCompil CB September 2019'!F803</f>
        <v>0</v>
      </c>
      <c r="AH49" s="20">
        <f>'[2]RawCompil CB September 2019'!F831</f>
        <v>0</v>
      </c>
      <c r="AI49" s="13">
        <f t="shared" si="1"/>
        <v>23</v>
      </c>
    </row>
    <row r="50" spans="2:37" ht="16.5" thickTop="1" thickBot="1" x14ac:dyDescent="0.3">
      <c r="B50" s="21" t="s">
        <v>22</v>
      </c>
      <c r="C50" s="3" t="s">
        <v>23</v>
      </c>
      <c r="D50" s="24" t="s">
        <v>90</v>
      </c>
      <c r="E50" s="20">
        <f>'[2]RawCompil CB September 2019'!F19</f>
        <v>0</v>
      </c>
      <c r="F50" s="20">
        <f>'[2]RawCompil CB September 2019'!F47</f>
        <v>3</v>
      </c>
      <c r="G50" s="20">
        <f>'[2]RawCompil CB September 2019'!F75</f>
        <v>0</v>
      </c>
      <c r="H50" s="20">
        <f>'[2]RawCompil CB September 2019'!F103</f>
        <v>0</v>
      </c>
      <c r="I50" s="20">
        <f>'[2]RawCompil CB September 2019'!F131</f>
        <v>0</v>
      </c>
      <c r="J50" s="20">
        <f>'[2]RawCompil CB September 2019'!F159</f>
        <v>0</v>
      </c>
      <c r="K50" s="20">
        <f>'[2]RawCompil CB September 2019'!F187</f>
        <v>8</v>
      </c>
      <c r="L50" s="20">
        <f>'[2]RawCompil CB September 2019'!F215</f>
        <v>0</v>
      </c>
      <c r="M50" s="20">
        <f>'[2]RawCompil CB September 2019'!F243</f>
        <v>0</v>
      </c>
      <c r="N50" s="20">
        <f>'[2]RawCompil CB September 2019'!F271</f>
        <v>97</v>
      </c>
      <c r="O50" s="20">
        <f>'[2]RawCompil CB September 2019'!F299</f>
        <v>0</v>
      </c>
      <c r="P50" s="20">
        <f>'[2]RawCompil CB September 2019'!F327</f>
        <v>1</v>
      </c>
      <c r="Q50" s="20">
        <f>'[2]RawCompil CB September 2019'!F355</f>
        <v>0</v>
      </c>
      <c r="R50" s="20">
        <f>'[2]RawCompil CB September 2019'!F383</f>
        <v>0</v>
      </c>
      <c r="S50" s="20">
        <f>'[2]RawCompil CB September 2019'!F411</f>
        <v>0</v>
      </c>
      <c r="T50" s="20">
        <f>'[2]RawCompil CB September 2019'!F439</f>
        <v>0</v>
      </c>
      <c r="U50" s="20">
        <f>'[2]RawCompil CB September 2019'!F468</f>
        <v>0</v>
      </c>
      <c r="V50" s="20">
        <f>'[2]RawCompil CB September 2019'!F496</f>
        <v>0</v>
      </c>
      <c r="W50" s="20">
        <f>'[2]RawCompil CB September 2019'!F524</f>
        <v>0</v>
      </c>
      <c r="X50" s="20">
        <f>'[2]RawCompil CB September 2019'!F552</f>
        <v>0</v>
      </c>
      <c r="Y50" s="20">
        <f>'[2]RawCompil CB September 2019'!F580</f>
        <v>32</v>
      </c>
      <c r="Z50" s="20">
        <f>'[2]RawCompil CB September 2019'!F608</f>
        <v>0</v>
      </c>
      <c r="AA50" s="20">
        <f>'[2]RawCompil CB September 2019'!F636</f>
        <v>0</v>
      </c>
      <c r="AB50" s="20">
        <f>'[2]RawCompil CB September 2019'!F664</f>
        <v>0</v>
      </c>
      <c r="AC50" s="20">
        <f>'[2]RawCompil CB September 2019'!F692</f>
        <v>0</v>
      </c>
      <c r="AD50" s="20">
        <f>'[2]RawCompil CB September 2019'!F720</f>
        <v>0</v>
      </c>
      <c r="AE50" s="20">
        <f>'[2]RawCompil CB September 2019'!F748</f>
        <v>0</v>
      </c>
      <c r="AF50" s="20">
        <f>'[2]RawCompil CB September 2019'!F776</f>
        <v>4</v>
      </c>
      <c r="AG50" s="20">
        <f>'[2]RawCompil CB September 2019'!F804</f>
        <v>0</v>
      </c>
      <c r="AH50" s="20">
        <f>'[2]RawCompil CB September 2019'!F832</f>
        <v>0</v>
      </c>
      <c r="AI50" s="13">
        <f t="shared" si="1"/>
        <v>145</v>
      </c>
    </row>
    <row r="51" spans="2:37" ht="16.5" thickTop="1" thickBot="1" x14ac:dyDescent="0.3">
      <c r="B51" s="21" t="s">
        <v>24</v>
      </c>
      <c r="C51" s="3" t="s">
        <v>25</v>
      </c>
      <c r="D51" s="24" t="s">
        <v>91</v>
      </c>
      <c r="E51" s="20">
        <f>'[2]RawCompil CB September 2019'!F20</f>
        <v>5</v>
      </c>
      <c r="F51" s="20">
        <f>'[2]RawCompil CB September 2019'!F48</f>
        <v>22</v>
      </c>
      <c r="G51" s="20">
        <f>'[2]RawCompil CB September 2019'!F76</f>
        <v>0</v>
      </c>
      <c r="H51" s="20">
        <f>'[2]RawCompil CB September 2019'!F104</f>
        <v>0</v>
      </c>
      <c r="I51" s="20">
        <f>'[2]RawCompil CB September 2019'!F132</f>
        <v>0</v>
      </c>
      <c r="J51" s="20">
        <f>'[2]RawCompil CB September 2019'!F160</f>
        <v>3</v>
      </c>
      <c r="K51" s="20">
        <f>'[2]RawCompil CB September 2019'!F188</f>
        <v>0</v>
      </c>
      <c r="L51" s="20">
        <f>'[2]RawCompil CB September 2019'!F216</f>
        <v>0</v>
      </c>
      <c r="M51" s="20">
        <f>'[2]RawCompil CB September 2019'!F244</f>
        <v>6</v>
      </c>
      <c r="N51" s="20">
        <f>'[2]RawCompil CB September 2019'!F272</f>
        <v>50</v>
      </c>
      <c r="O51" s="20">
        <f>'[2]RawCompil CB September 2019'!F300</f>
        <v>192</v>
      </c>
      <c r="P51" s="20">
        <f>'[2]RawCompil CB September 2019'!F328</f>
        <v>0</v>
      </c>
      <c r="Q51" s="20">
        <f>'[2]RawCompil CB September 2019'!F356</f>
        <v>0</v>
      </c>
      <c r="R51" s="20">
        <f>'[2]RawCompil CB September 2019'!F384</f>
        <v>0</v>
      </c>
      <c r="S51" s="20">
        <f>'[2]RawCompil CB September 2019'!F412</f>
        <v>5</v>
      </c>
      <c r="T51" s="20">
        <f>'[2]RawCompil CB September 2019'!F440</f>
        <v>6</v>
      </c>
      <c r="U51" s="20">
        <f>'[2]RawCompil CB September 2019'!F469</f>
        <v>0</v>
      </c>
      <c r="V51" s="20">
        <f>'[2]RawCompil CB September 2019'!F497</f>
        <v>0</v>
      </c>
      <c r="W51" s="20">
        <f>'[2]RawCompil CB September 2019'!F525</f>
        <v>0</v>
      </c>
      <c r="X51" s="20">
        <f>'[2]RawCompil CB September 2019'!F553</f>
        <v>0</v>
      </c>
      <c r="Y51" s="20">
        <f>'[2]RawCompil CB September 2019'!F581</f>
        <v>40</v>
      </c>
      <c r="Z51" s="20">
        <f>'[2]RawCompil CB September 2019'!F609</f>
        <v>0</v>
      </c>
      <c r="AA51" s="20">
        <f>'[2]RawCompil CB September 2019'!F637</f>
        <v>2</v>
      </c>
      <c r="AB51" s="20">
        <f>'[2]RawCompil CB September 2019'!F665</f>
        <v>0</v>
      </c>
      <c r="AC51" s="20">
        <f>'[2]RawCompil CB September 2019'!F693</f>
        <v>0</v>
      </c>
      <c r="AD51" s="20">
        <f>'[2]RawCompil CB September 2019'!F721</f>
        <v>0</v>
      </c>
      <c r="AE51" s="20">
        <f>'[2]RawCompil CB September 2019'!F749</f>
        <v>0</v>
      </c>
      <c r="AF51" s="20">
        <f>'[2]RawCompil CB September 2019'!F777</f>
        <v>15</v>
      </c>
      <c r="AG51" s="20">
        <f>'[2]RawCompil CB September 2019'!F805</f>
        <v>18</v>
      </c>
      <c r="AH51" s="20">
        <f>'[2]RawCompil CB September 2019'!F833</f>
        <v>91</v>
      </c>
      <c r="AI51" s="13">
        <f t="shared" si="1"/>
        <v>455</v>
      </c>
    </row>
    <row r="52" spans="2:37" ht="16.5" thickTop="1" thickBot="1" x14ac:dyDescent="0.3">
      <c r="B52" s="21" t="s">
        <v>26</v>
      </c>
      <c r="C52" s="3" t="s">
        <v>27</v>
      </c>
      <c r="D52" s="24" t="s">
        <v>92</v>
      </c>
      <c r="E52" s="20">
        <f>'[2]RawCompil CB September 2019'!F21</f>
        <v>0</v>
      </c>
      <c r="F52" s="20">
        <f>'[2]RawCompil CB September 2019'!F49</f>
        <v>47</v>
      </c>
      <c r="G52" s="20">
        <f>'[2]RawCompil CB September 2019'!F77</f>
        <v>0</v>
      </c>
      <c r="H52" s="20">
        <f>'[2]RawCompil CB September 2019'!F105</f>
        <v>1</v>
      </c>
      <c r="I52" s="20">
        <f>'[2]RawCompil CB September 2019'!F133</f>
        <v>0</v>
      </c>
      <c r="J52" s="20">
        <f>'[2]RawCompil CB September 2019'!F161</f>
        <v>0</v>
      </c>
      <c r="K52" s="20">
        <f>'[2]RawCompil CB September 2019'!F189</f>
        <v>0</v>
      </c>
      <c r="L52" s="20">
        <f>'[2]RawCompil CB September 2019'!F217</f>
        <v>0</v>
      </c>
      <c r="M52" s="20">
        <f>'[2]RawCompil CB September 2019'!F245</f>
        <v>0</v>
      </c>
      <c r="N52" s="20">
        <f>'[2]RawCompil CB September 2019'!F273</f>
        <v>644</v>
      </c>
      <c r="O52" s="20">
        <f>'[2]RawCompil CB September 2019'!F301</f>
        <v>1</v>
      </c>
      <c r="P52" s="20">
        <f>'[2]RawCompil CB September 2019'!F329</f>
        <v>0</v>
      </c>
      <c r="Q52" s="20">
        <f>'[2]RawCompil CB September 2019'!F357</f>
        <v>0</v>
      </c>
      <c r="R52" s="20">
        <f>'[2]RawCompil CB September 2019'!F385</f>
        <v>0</v>
      </c>
      <c r="S52" s="20">
        <f>'[2]RawCompil CB September 2019'!F413</f>
        <v>0</v>
      </c>
      <c r="T52" s="20">
        <f>'[2]RawCompil CB September 2019'!F441</f>
        <v>0</v>
      </c>
      <c r="U52" s="20">
        <f>'[2]RawCompil CB September 2019'!F470</f>
        <v>0</v>
      </c>
      <c r="V52" s="20">
        <f>'[2]RawCompil CB September 2019'!F498</f>
        <v>0</v>
      </c>
      <c r="W52" s="20">
        <f>'[2]RawCompil CB September 2019'!F526</f>
        <v>0</v>
      </c>
      <c r="X52" s="20">
        <f>'[2]RawCompil CB September 2019'!F554</f>
        <v>0</v>
      </c>
      <c r="Y52" s="20">
        <f>'[2]RawCompil CB September 2019'!F582</f>
        <v>0</v>
      </c>
      <c r="Z52" s="20">
        <f>'[2]RawCompil CB September 2019'!F610</f>
        <v>0</v>
      </c>
      <c r="AA52" s="20">
        <f>'[2]RawCompil CB September 2019'!F638</f>
        <v>1858</v>
      </c>
      <c r="AB52" s="20">
        <f>'[2]RawCompil CB September 2019'!F666</f>
        <v>0</v>
      </c>
      <c r="AC52" s="20">
        <f>'[2]RawCompil CB September 2019'!F694</f>
        <v>0</v>
      </c>
      <c r="AD52" s="20">
        <f>'[2]RawCompil CB September 2019'!F722</f>
        <v>0</v>
      </c>
      <c r="AE52" s="20">
        <f>'[2]RawCompil CB September 2019'!F750</f>
        <v>0</v>
      </c>
      <c r="AF52" s="20">
        <f>'[2]RawCompil CB September 2019'!F778</f>
        <v>0</v>
      </c>
      <c r="AG52" s="20">
        <f>'[2]RawCompil CB September 2019'!F806</f>
        <v>0</v>
      </c>
      <c r="AH52" s="20">
        <f>'[2]RawCompil CB September 2019'!F834</f>
        <v>0</v>
      </c>
      <c r="AI52" s="13">
        <f t="shared" si="1"/>
        <v>2551</v>
      </c>
    </row>
    <row r="53" spans="2:37" ht="16.5" thickTop="1" thickBot="1" x14ac:dyDescent="0.3">
      <c r="B53" s="21" t="s">
        <v>26</v>
      </c>
      <c r="C53" s="3" t="s">
        <v>28</v>
      </c>
      <c r="D53" s="24" t="s">
        <v>93</v>
      </c>
      <c r="E53" s="20">
        <f>'[2]RawCompil CB September 2019'!F23</f>
        <v>243</v>
      </c>
      <c r="F53" s="20">
        <f>'[2]RawCompil CB September 2019'!F51</f>
        <v>0</v>
      </c>
      <c r="G53" s="20">
        <f>'[2]RawCompil CB September 2019'!F79</f>
        <v>0</v>
      </c>
      <c r="H53" s="20">
        <f>'[2]RawCompil CB September 2019'!F107</f>
        <v>0</v>
      </c>
      <c r="I53" s="20">
        <f>'[2]RawCompil CB September 2019'!F135</f>
        <v>0</v>
      </c>
      <c r="J53" s="20">
        <f>'[2]RawCompil CB September 2019'!F163</f>
        <v>3</v>
      </c>
      <c r="K53" s="20">
        <f>'[2]RawCompil CB September 2019'!F191</f>
        <v>18</v>
      </c>
      <c r="L53" s="20">
        <f>'[2]RawCompil CB September 2019'!F219</f>
        <v>5</v>
      </c>
      <c r="M53" s="20">
        <f>'[2]RawCompil CB September 2019'!F247</f>
        <v>17</v>
      </c>
      <c r="N53" s="20">
        <f>'[2]RawCompil CB September 2019'!F275</f>
        <v>0</v>
      </c>
      <c r="O53" s="20">
        <f>'[2]RawCompil CB September 2019'!F303</f>
        <v>17</v>
      </c>
      <c r="P53" s="20">
        <f>'[2]RawCompil CB September 2019'!F331</f>
        <v>0</v>
      </c>
      <c r="Q53" s="20">
        <f>'[2]RawCompil CB September 2019'!F359</f>
        <v>2</v>
      </c>
      <c r="R53" s="20">
        <f>'[2]RawCompil CB September 2019'!F387</f>
        <v>0</v>
      </c>
      <c r="S53" s="20">
        <f>'[2]RawCompil CB September 2019'!F415</f>
        <v>0</v>
      </c>
      <c r="T53" s="20">
        <f>'[2]RawCompil CB September 2019'!F443</f>
        <v>15</v>
      </c>
      <c r="U53" s="20">
        <f>'[2]RawCompil CB September 2019'!F472</f>
        <v>0</v>
      </c>
      <c r="V53" s="20">
        <f>'[2]RawCompil CB September 2019'!F500</f>
        <v>0</v>
      </c>
      <c r="W53" s="20">
        <f>'[2]RawCompil CB September 2019'!F528</f>
        <v>0</v>
      </c>
      <c r="X53" s="20">
        <f>'[2]RawCompil CB September 2019'!F556</f>
        <v>0</v>
      </c>
      <c r="Y53" s="20">
        <f>'[2]RawCompil CB September 2019'!F584</f>
        <v>0</v>
      </c>
      <c r="Z53" s="20">
        <f>'[2]RawCompil CB September 2019'!F612</f>
        <v>4</v>
      </c>
      <c r="AA53" s="20">
        <f>'[2]RawCompil CB September 2019'!F640</f>
        <v>28</v>
      </c>
      <c r="AB53" s="20">
        <f>'[2]RawCompil CB September 2019'!F668</f>
        <v>0</v>
      </c>
      <c r="AC53" s="20">
        <f>'[2]RawCompil CB September 2019'!F696</f>
        <v>7</v>
      </c>
      <c r="AD53" s="20">
        <f>'[2]RawCompil CB September 2019'!F724</f>
        <v>5</v>
      </c>
      <c r="AE53" s="20">
        <f>'[2]RawCompil CB September 2019'!F752</f>
        <v>0</v>
      </c>
      <c r="AF53" s="20">
        <f>'[2]RawCompil CB September 2019'!F780</f>
        <v>0</v>
      </c>
      <c r="AG53" s="20">
        <f>'[2]RawCompil CB September 2019'!F808</f>
        <v>0</v>
      </c>
      <c r="AH53" s="20">
        <f>'[2]RawCompil CB September 2019'!F836</f>
        <v>3</v>
      </c>
      <c r="AI53" s="13">
        <f t="shared" si="1"/>
        <v>367</v>
      </c>
    </row>
    <row r="54" spans="2:37" ht="16.5" thickTop="1" thickBot="1" x14ac:dyDescent="0.3">
      <c r="B54" s="21" t="s">
        <v>26</v>
      </c>
      <c r="C54" s="3" t="s">
        <v>29</v>
      </c>
      <c r="D54" s="24" t="s">
        <v>94</v>
      </c>
      <c r="E54" s="20">
        <f>'[2]RawCompil CB September 2019'!F24</f>
        <v>121</v>
      </c>
      <c r="F54" s="20">
        <f>'[2]RawCompil CB September 2019'!F52</f>
        <v>2448</v>
      </c>
      <c r="G54" s="20">
        <f>'[2]RawCompil CB September 2019'!F80</f>
        <v>0</v>
      </c>
      <c r="H54" s="20">
        <f>'[2]RawCompil CB September 2019'!F108</f>
        <v>0</v>
      </c>
      <c r="I54" s="20">
        <f>'[2]RawCompil CB September 2019'!F136</f>
        <v>0</v>
      </c>
      <c r="J54" s="20">
        <f>'[2]RawCompil CB September 2019'!F164</f>
        <v>78</v>
      </c>
      <c r="K54" s="20">
        <f>'[2]RawCompil CB September 2019'!F192</f>
        <v>0</v>
      </c>
      <c r="L54" s="20">
        <f>'[2]RawCompil CB September 2019'!F220</f>
        <v>0</v>
      </c>
      <c r="M54" s="20">
        <v>2506</v>
      </c>
      <c r="N54" s="20">
        <v>236</v>
      </c>
      <c r="O54" s="20">
        <v>71</v>
      </c>
      <c r="P54" s="20">
        <f>'[2]RawCompil CB September 2019'!F332</f>
        <v>0</v>
      </c>
      <c r="Q54" s="20">
        <f>'[2]RawCompil CB September 2019'!F360</f>
        <v>0</v>
      </c>
      <c r="R54" s="20">
        <f>'[2]RawCompil CB September 2019'!F388</f>
        <v>0</v>
      </c>
      <c r="S54" s="20">
        <f>'[2]RawCompil CB September 2019'!F416</f>
        <v>0</v>
      </c>
      <c r="T54" s="20">
        <f>'[2]RawCompil CB September 2019'!F444</f>
        <v>46</v>
      </c>
      <c r="U54" s="20">
        <f>'[2]RawCompil CB September 2019'!F473</f>
        <v>0</v>
      </c>
      <c r="V54" s="20">
        <f>'[2]RawCompil CB September 2019'!F501</f>
        <v>0</v>
      </c>
      <c r="W54" s="20">
        <f>'[2]RawCompil CB September 2019'!F529</f>
        <v>0</v>
      </c>
      <c r="X54" s="20">
        <f>'[2]RawCompil CB September 2019'!F557</f>
        <v>0</v>
      </c>
      <c r="Y54" s="20">
        <f>'[2]RawCompil CB September 2019'!F585</f>
        <v>111</v>
      </c>
      <c r="Z54" s="20">
        <f>'[2]RawCompil CB September 2019'!F613</f>
        <v>4</v>
      </c>
      <c r="AA54" s="20">
        <f>'[2]RawCompil CB September 2019'!F641</f>
        <v>60</v>
      </c>
      <c r="AB54" s="20">
        <f>'[2]RawCompil CB September 2019'!F669</f>
        <v>913</v>
      </c>
      <c r="AC54" s="20">
        <f>'[2]RawCompil CB September 2019'!F697</f>
        <v>0</v>
      </c>
      <c r="AD54" s="20">
        <f>'[2]RawCompil CB September 2019'!F725</f>
        <v>0</v>
      </c>
      <c r="AE54" s="20">
        <f>'[2]RawCompil CB September 2019'!F753</f>
        <v>5</v>
      </c>
      <c r="AF54" s="20">
        <f>'[2]RawCompil CB September 2019'!F781</f>
        <v>12</v>
      </c>
      <c r="AG54" s="20">
        <f>'[2]RawCompil CB September 2019'!F809</f>
        <v>236</v>
      </c>
      <c r="AH54" s="20">
        <f>'[2]RawCompil CB September 2019'!F837</f>
        <v>10</v>
      </c>
      <c r="AI54" s="13">
        <f t="shared" si="1"/>
        <v>6857</v>
      </c>
    </row>
    <row r="55" spans="2:37" ht="16.5" thickTop="1" thickBot="1" x14ac:dyDescent="0.3">
      <c r="B55" s="21" t="s">
        <v>26</v>
      </c>
      <c r="C55" s="3" t="s">
        <v>30</v>
      </c>
      <c r="D55" s="24" t="s">
        <v>95</v>
      </c>
      <c r="E55" s="20">
        <f>'[2]RawCompil CB September 2019'!F25</f>
        <v>85</v>
      </c>
      <c r="F55" s="20">
        <f>'[2]RawCompil CB September 2019'!F53</f>
        <v>122</v>
      </c>
      <c r="G55" s="20">
        <f>'[2]RawCompil CB September 2019'!F81</f>
        <v>9</v>
      </c>
      <c r="H55" s="20">
        <f>'[2]RawCompil CB September 2019'!F109</f>
        <v>0</v>
      </c>
      <c r="I55" s="20">
        <f>'[2]RawCompil CB September 2019'!F137</f>
        <v>0</v>
      </c>
      <c r="J55" s="20">
        <f>'[2]RawCompil CB September 2019'!F165</f>
        <v>6</v>
      </c>
      <c r="K55" s="20">
        <f>'[2]RawCompil CB September 2019'!F193</f>
        <v>5</v>
      </c>
      <c r="L55" s="20">
        <f>'[2]RawCompil CB September 2019'!F221</f>
        <v>1</v>
      </c>
      <c r="M55" s="20">
        <f>'[2]RawCompil CB September 2019'!F249</f>
        <v>0</v>
      </c>
      <c r="N55" s="20">
        <f>'[2]RawCompil CB September 2019'!F277</f>
        <v>709</v>
      </c>
      <c r="O55" s="20">
        <f>'[2]RawCompil CB September 2019'!F305</f>
        <v>151</v>
      </c>
      <c r="P55" s="20">
        <f>'[2]RawCompil CB September 2019'!F333</f>
        <v>0</v>
      </c>
      <c r="Q55" s="20">
        <f>'[2]RawCompil CB September 2019'!F361</f>
        <v>19</v>
      </c>
      <c r="R55" s="20">
        <f>'[2]RawCompil CB September 2019'!F389</f>
        <v>0</v>
      </c>
      <c r="S55" s="20">
        <f>'[2]RawCompil CB September 2019'!F417</f>
        <v>0</v>
      </c>
      <c r="T55" s="20">
        <f>'[2]RawCompil CB September 2019'!F445</f>
        <v>4236</v>
      </c>
      <c r="U55" s="20">
        <f>'[2]RawCompil CB September 2019'!F474</f>
        <v>0</v>
      </c>
      <c r="V55" s="20">
        <f>'[2]RawCompil CB September 2019'!F502</f>
        <v>118</v>
      </c>
      <c r="W55" s="20">
        <f>'[2]RawCompil CB September 2019'!F530</f>
        <v>0</v>
      </c>
      <c r="X55" s="20">
        <f>'[2]RawCompil CB September 2019'!F558</f>
        <v>0</v>
      </c>
      <c r="Y55" s="20">
        <f>'[2]RawCompil CB September 2019'!F586</f>
        <v>564</v>
      </c>
      <c r="Z55" s="20">
        <f>'[2]RawCompil CB September 2019'!F614</f>
        <v>0</v>
      </c>
      <c r="AA55" s="20">
        <f>'[2]RawCompil CB September 2019'!F642</f>
        <v>101</v>
      </c>
      <c r="AB55" s="20">
        <f>'[2]RawCompil CB September 2019'!F670</f>
        <v>719</v>
      </c>
      <c r="AC55" s="20">
        <f>'[2]RawCompil CB September 2019'!F698</f>
        <v>2</v>
      </c>
      <c r="AD55" s="20">
        <f>'[2]RawCompil CB September 2019'!F726</f>
        <v>1</v>
      </c>
      <c r="AE55" s="20">
        <f>'[2]RawCompil CB September 2019'!F754</f>
        <v>5</v>
      </c>
      <c r="AF55" s="20">
        <f>'[2]RawCompil CB September 2019'!F782</f>
        <v>1425</v>
      </c>
      <c r="AG55" s="20">
        <f>'[2]RawCompil CB September 2019'!F810</f>
        <v>2167</v>
      </c>
      <c r="AH55" s="20">
        <f>'[2]RawCompil CB September 2019'!F838</f>
        <v>233</v>
      </c>
      <c r="AI55" s="13">
        <f t="shared" si="1"/>
        <v>10678</v>
      </c>
      <c r="AK55" s="1" t="s">
        <v>104</v>
      </c>
    </row>
    <row r="56" spans="2:37" ht="25.5" thickTop="1" thickBot="1" x14ac:dyDescent="0.3">
      <c r="B56" s="21" t="s">
        <v>34</v>
      </c>
      <c r="C56" s="3" t="s">
        <v>35</v>
      </c>
      <c r="D56" s="24" t="s">
        <v>96</v>
      </c>
      <c r="E56" s="20">
        <f>'[2]RawCompil CB September 2019'!F26</f>
        <v>40</v>
      </c>
      <c r="F56" s="20">
        <f>'[2]RawCompil CB September 2019'!F54</f>
        <v>1</v>
      </c>
      <c r="G56" s="20">
        <f>'[2]RawCompil CB September 2019'!F82</f>
        <v>0</v>
      </c>
      <c r="H56" s="20">
        <f>'[2]RawCompil CB September 2019'!F110</f>
        <v>6</v>
      </c>
      <c r="I56" s="20">
        <f>'[2]RawCompil CB September 2019'!F138</f>
        <v>0</v>
      </c>
      <c r="J56" s="20">
        <f>'[2]RawCompil CB September 2019'!F166</f>
        <v>1</v>
      </c>
      <c r="K56" s="20">
        <f>'[2]RawCompil CB September 2019'!F194</f>
        <v>0</v>
      </c>
      <c r="L56" s="20">
        <f>'[2]RawCompil CB September 2019'!F222</f>
        <v>0</v>
      </c>
      <c r="M56" s="20">
        <f>'[2]RawCompil CB September 2019'!F250</f>
        <v>0</v>
      </c>
      <c r="N56" s="20">
        <f>'[2]RawCompil CB September 2019'!F278</f>
        <v>205</v>
      </c>
      <c r="O56" s="20">
        <f>'[2]RawCompil CB September 2019'!F306</f>
        <v>0</v>
      </c>
      <c r="P56" s="20">
        <f>'[2]RawCompil CB September 2019'!F334</f>
        <v>0</v>
      </c>
      <c r="Q56" s="20">
        <f>'[2]RawCompil CB September 2019'!F362</f>
        <v>0</v>
      </c>
      <c r="R56" s="20">
        <f>'[2]RawCompil CB September 2019'!F390</f>
        <v>0</v>
      </c>
      <c r="S56" s="20">
        <f>'[2]RawCompil CB September 2019'!F418</f>
        <v>0</v>
      </c>
      <c r="T56" s="20">
        <f>'[2]RawCompil CB September 2019'!F446</f>
        <v>42</v>
      </c>
      <c r="U56" s="20">
        <f>'[2]RawCompil CB September 2019'!F475</f>
        <v>0</v>
      </c>
      <c r="V56" s="20">
        <f>'[2]RawCompil CB September 2019'!F503</f>
        <v>0</v>
      </c>
      <c r="W56" s="20">
        <f>'[2]RawCompil CB September 2019'!F531</f>
        <v>0</v>
      </c>
      <c r="X56" s="20">
        <f>'[2]RawCompil CB September 2019'!F559</f>
        <v>6</v>
      </c>
      <c r="Y56" s="20">
        <f>'[2]RawCompil CB September 2019'!F587</f>
        <v>25</v>
      </c>
      <c r="Z56" s="20">
        <f>'[2]RawCompil CB September 2019'!F615</f>
        <v>0</v>
      </c>
      <c r="AA56" s="20">
        <f>'[2]RawCompil CB September 2019'!F643</f>
        <v>2</v>
      </c>
      <c r="AB56" s="20">
        <f>'[2]RawCompil CB September 2019'!F671</f>
        <v>3</v>
      </c>
      <c r="AC56" s="20">
        <f>'[2]RawCompil CB September 2019'!F699</f>
        <v>0</v>
      </c>
      <c r="AD56" s="20">
        <f>'[2]RawCompil CB September 2019'!F727</f>
        <v>0</v>
      </c>
      <c r="AE56" s="20">
        <f>'[2]RawCompil CB September 2019'!F755</f>
        <v>10</v>
      </c>
      <c r="AF56" s="20">
        <f>'[2]RawCompil CB September 2019'!F783</f>
        <v>44</v>
      </c>
      <c r="AG56" s="20">
        <f>'[2]RawCompil CB September 2019'!F811</f>
        <v>0</v>
      </c>
      <c r="AH56" s="20">
        <f>'[2]RawCompil CB September 2019'!F839</f>
        <v>0</v>
      </c>
      <c r="AI56" s="13">
        <f t="shared" si="1"/>
        <v>385</v>
      </c>
    </row>
    <row r="57" spans="2:37" ht="16.5" thickTop="1" thickBot="1" x14ac:dyDescent="0.3">
      <c r="B57" s="10"/>
      <c r="C57" s="11" t="s">
        <v>72</v>
      </c>
      <c r="D57" s="11"/>
      <c r="E57" s="17">
        <f>SUM(Table146[AT])</f>
        <v>747</v>
      </c>
      <c r="F57" s="17">
        <f>SUM(Table146[BE])</f>
        <v>4384</v>
      </c>
      <c r="G57" s="17">
        <f>SUM(Table146[BG])</f>
        <v>18</v>
      </c>
      <c r="H57" s="17">
        <f>SUM(Table146[HR])</f>
        <v>17</v>
      </c>
      <c r="I57" s="17">
        <f>SUM(Table146[CY])</f>
        <v>81</v>
      </c>
      <c r="J57" s="17">
        <f>SUM(Table146[CZ])</f>
        <v>120</v>
      </c>
      <c r="K57" s="17">
        <f>SUM(Table146[DK])</f>
        <v>1439</v>
      </c>
      <c r="L57" s="17">
        <f>SUM(Table146[EE])</f>
        <v>769</v>
      </c>
      <c r="M57" s="17">
        <f>SUM(Table146[FI])</f>
        <v>2616</v>
      </c>
      <c r="N57" s="17">
        <f>SUM(Table146[FR])</f>
        <v>6860</v>
      </c>
      <c r="O57" s="17">
        <f>SUM(Table146[DE])</f>
        <v>4459</v>
      </c>
      <c r="P57" s="17">
        <f>SUM(Table146[GR])</f>
        <v>3525</v>
      </c>
      <c r="Q57" s="17">
        <f>SUM(Table146[HU])</f>
        <v>66</v>
      </c>
      <c r="R57" s="17">
        <f>SUM(Table146[IS])</f>
        <v>0</v>
      </c>
      <c r="S57" s="17">
        <f>SUM(Table146[IE])</f>
        <v>48</v>
      </c>
      <c r="T57" s="17">
        <f>SUM(Table146[IT])</f>
        <v>8560</v>
      </c>
      <c r="U57" s="17">
        <f>SUM(Table146[LV])</f>
        <v>4</v>
      </c>
      <c r="V57" s="17">
        <f>SUM(Table146[LT])</f>
        <v>233</v>
      </c>
      <c r="W57" s="17">
        <f>SUM(Table146[LU])</f>
        <v>0</v>
      </c>
      <c r="X57" s="17">
        <f>SUM(Table146[MT])</f>
        <v>6</v>
      </c>
      <c r="Y57" s="17">
        <f>SUM(Table146[NL])</f>
        <v>1262</v>
      </c>
      <c r="Z57" s="17">
        <f>SUM(Table146[NO])</f>
        <v>109</v>
      </c>
      <c r="AA57" s="17">
        <f>SUM(Table146[PO])</f>
        <v>2648</v>
      </c>
      <c r="AB57" s="17">
        <f>SUM(Table146[PT])</f>
        <v>4643</v>
      </c>
      <c r="AC57" s="17">
        <f>SUM(Table146[RO])</f>
        <v>22</v>
      </c>
      <c r="AD57" s="17">
        <f>SUM(Table146[SK])</f>
        <v>6</v>
      </c>
      <c r="AE57" s="17">
        <f>SUM(Table146[SI])</f>
        <v>62</v>
      </c>
      <c r="AF57" s="17">
        <f>SUM(Table146[ES])</f>
        <v>27832</v>
      </c>
      <c r="AG57" s="17">
        <f>SUM(Table146[SE])</f>
        <v>4076</v>
      </c>
      <c r="AH57" s="17">
        <f>SUM(Table146[UK])</f>
        <v>2746</v>
      </c>
      <c r="AI57" s="17">
        <f>SUM(AI33:AI56)</f>
        <v>77358</v>
      </c>
    </row>
    <row r="58" spans="2:37" ht="15.75" thickTop="1" x14ac:dyDescent="0.25">
      <c r="AJ58" s="29"/>
    </row>
    <row r="59" spans="2:37" x14ac:dyDescent="0.25">
      <c r="AI59" s="29"/>
    </row>
  </sheetData>
  <hyperlinks>
    <hyperlink ref="D23" r:id="rId1" display="2014/256/EU"/>
    <hyperlink ref="D25" r:id="rId2" display="2011/333/EU "/>
    <hyperlink ref="D26" r:id="rId3" display="2009/568/EC"/>
    <hyperlink ref="D27" r:id="rId4" display="2017/175/EC"/>
    <hyperlink ref="D52" r:id="rId5" display="2014/256/EU"/>
    <hyperlink ref="D54" r:id="rId6" display="2011/333/EU "/>
    <hyperlink ref="D55" r:id="rId7" display="2009/568/EC"/>
    <hyperlink ref="D56" r:id="rId8" display="2017/175/EC"/>
  </hyperlinks>
  <pageMargins left="0.7" right="0.7" top="0.75" bottom="0.75" header="0.3" footer="0.3"/>
  <pageSetup paperSize="9" orientation="portrait" r:id="rId9"/>
  <tableParts count="2">
    <tablePart r:id="rId10"/>
    <tablePart r:id="rId1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58"/>
  <sheetViews>
    <sheetView topLeftCell="A22" zoomScale="70" zoomScaleNormal="70" workbookViewId="0">
      <selection activeCell="E39" sqref="E39"/>
    </sheetView>
  </sheetViews>
  <sheetFormatPr baseColWidth="10" defaultColWidth="8.85546875" defaultRowHeight="15" x14ac:dyDescent="0.25"/>
  <cols>
    <col min="1" max="1" width="8.85546875" style="1"/>
    <col min="2" max="2" width="17.42578125" style="1" customWidth="1"/>
    <col min="3" max="3" width="42.42578125" style="1" customWidth="1"/>
    <col min="4" max="4" width="11.42578125" style="1" customWidth="1"/>
    <col min="5" max="5" width="8.85546875" style="1"/>
    <col min="6" max="6" width="8.85546875" style="1" customWidth="1"/>
    <col min="7" max="34" width="8.85546875" style="1"/>
    <col min="35" max="35" width="13.140625" style="1" customWidth="1"/>
    <col min="36" max="16384" width="8.85546875" style="1"/>
  </cols>
  <sheetData>
    <row r="1" spans="2:35" s="16" customFormat="1" ht="15.75" thickBot="1" x14ac:dyDescent="0.3">
      <c r="B1" s="27"/>
      <c r="C1" s="27">
        <v>1</v>
      </c>
      <c r="D1" s="27">
        <v>2</v>
      </c>
      <c r="E1" s="27">
        <v>3</v>
      </c>
      <c r="F1" s="27">
        <v>4</v>
      </c>
      <c r="G1" s="27">
        <v>5</v>
      </c>
      <c r="H1" s="27">
        <v>6</v>
      </c>
      <c r="I1" s="27">
        <v>7</v>
      </c>
      <c r="J1" s="27">
        <v>8</v>
      </c>
      <c r="K1" s="27">
        <v>9</v>
      </c>
      <c r="L1" s="27">
        <v>10</v>
      </c>
      <c r="M1" s="27">
        <v>11</v>
      </c>
      <c r="N1" s="27">
        <v>12</v>
      </c>
      <c r="O1" s="27">
        <v>13</v>
      </c>
      <c r="P1" s="27">
        <v>14</v>
      </c>
      <c r="Q1" s="27">
        <v>15</v>
      </c>
      <c r="R1" s="27">
        <v>16</v>
      </c>
      <c r="S1" s="27">
        <v>17</v>
      </c>
      <c r="T1" s="27">
        <v>18</v>
      </c>
      <c r="U1" s="27">
        <v>19</v>
      </c>
      <c r="V1" s="27">
        <v>20</v>
      </c>
      <c r="W1" s="27">
        <v>21</v>
      </c>
      <c r="X1" s="27">
        <v>22</v>
      </c>
      <c r="Y1" s="27">
        <v>23</v>
      </c>
      <c r="Z1" s="27">
        <v>24</v>
      </c>
      <c r="AA1" s="27">
        <v>25</v>
      </c>
      <c r="AB1" s="27">
        <v>26</v>
      </c>
      <c r="AC1" s="27">
        <v>27</v>
      </c>
      <c r="AD1" s="27">
        <v>28</v>
      </c>
      <c r="AE1" s="27">
        <v>29</v>
      </c>
      <c r="AF1" s="27">
        <v>30</v>
      </c>
      <c r="AG1" s="27">
        <v>31</v>
      </c>
      <c r="AH1" s="27">
        <v>32</v>
      </c>
      <c r="AI1" s="27">
        <v>33</v>
      </c>
    </row>
    <row r="2" spans="2:35" ht="16.5" thickTop="1" thickBot="1" x14ac:dyDescent="0.3">
      <c r="B2" s="5" t="s">
        <v>41</v>
      </c>
      <c r="C2" s="6"/>
      <c r="D2" s="6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9"/>
    </row>
    <row r="3" spans="2:35" ht="16.5" thickTop="1" thickBot="1" x14ac:dyDescent="0.3">
      <c r="B3" s="4" t="s">
        <v>74</v>
      </c>
      <c r="C3" s="4" t="s">
        <v>2</v>
      </c>
      <c r="D3" s="4" t="s">
        <v>97</v>
      </c>
      <c r="E3" s="18" t="s">
        <v>42</v>
      </c>
      <c r="F3" s="18" t="s">
        <v>43</v>
      </c>
      <c r="G3" s="18" t="s">
        <v>44</v>
      </c>
      <c r="H3" s="18" t="s">
        <v>45</v>
      </c>
      <c r="I3" s="18" t="s">
        <v>46</v>
      </c>
      <c r="J3" s="18" t="s">
        <v>40</v>
      </c>
      <c r="K3" s="18" t="s">
        <v>47</v>
      </c>
      <c r="L3" s="18" t="s">
        <v>48</v>
      </c>
      <c r="M3" s="18" t="s">
        <v>49</v>
      </c>
      <c r="N3" s="18" t="s">
        <v>50</v>
      </c>
      <c r="O3" s="18" t="s">
        <v>51</v>
      </c>
      <c r="P3" s="18" t="s">
        <v>52</v>
      </c>
      <c r="Q3" s="18" t="s">
        <v>53</v>
      </c>
      <c r="R3" s="18" t="s">
        <v>54</v>
      </c>
      <c r="S3" s="18" t="s">
        <v>55</v>
      </c>
      <c r="T3" s="18" t="s">
        <v>56</v>
      </c>
      <c r="U3" s="18" t="s">
        <v>57</v>
      </c>
      <c r="V3" s="18" t="s">
        <v>58</v>
      </c>
      <c r="W3" s="18" t="s">
        <v>59</v>
      </c>
      <c r="X3" s="18" t="s">
        <v>60</v>
      </c>
      <c r="Y3" s="18" t="s">
        <v>61</v>
      </c>
      <c r="Z3" s="18" t="s">
        <v>62</v>
      </c>
      <c r="AA3" s="18" t="s">
        <v>63</v>
      </c>
      <c r="AB3" s="18" t="s">
        <v>64</v>
      </c>
      <c r="AC3" s="18" t="s">
        <v>65</v>
      </c>
      <c r="AD3" s="18" t="s">
        <v>66</v>
      </c>
      <c r="AE3" s="18" t="s">
        <v>67</v>
      </c>
      <c r="AF3" s="18" t="s">
        <v>68</v>
      </c>
      <c r="AG3" s="19" t="s">
        <v>69</v>
      </c>
      <c r="AH3" s="19" t="s">
        <v>70</v>
      </c>
      <c r="AI3" s="22" t="s">
        <v>71</v>
      </c>
    </row>
    <row r="4" spans="2:35" ht="16.5" thickTop="1" thickBot="1" x14ac:dyDescent="0.3">
      <c r="B4" s="21" t="s">
        <v>4</v>
      </c>
      <c r="C4" s="3" t="s">
        <v>5</v>
      </c>
      <c r="D4" s="24" t="s">
        <v>75</v>
      </c>
      <c r="E4" s="20" t="e">
        <f>'1 RawCompil CB March 2020'!#REF!</f>
        <v>#REF!</v>
      </c>
      <c r="F4" s="20" t="e">
        <f>'1 RawCompil CB March 2020'!#REF!</f>
        <v>#REF!</v>
      </c>
      <c r="G4" s="20" t="e">
        <f>'1 RawCompil CB March 2020'!#REF!</f>
        <v>#REF!</v>
      </c>
      <c r="H4" s="20" t="e">
        <f>'1 RawCompil CB March 2020'!#REF!</f>
        <v>#REF!</v>
      </c>
      <c r="I4" s="20" t="e">
        <f>'1 RawCompil CB March 2020'!#REF!</f>
        <v>#REF!</v>
      </c>
      <c r="J4" s="20" t="e">
        <f>'1 RawCompil CB March 2020'!#REF!</f>
        <v>#REF!</v>
      </c>
      <c r="K4" s="20" t="e">
        <f>'1 RawCompil CB March 2020'!#REF!</f>
        <v>#REF!</v>
      </c>
      <c r="L4" s="20" t="e">
        <f>'1 RawCompil CB March 2020'!#REF!</f>
        <v>#REF!</v>
      </c>
      <c r="M4" s="20" t="e">
        <f>'1 RawCompil CB March 2020'!#REF!</f>
        <v>#REF!</v>
      </c>
      <c r="N4" s="20" t="e">
        <f>'1 RawCompil CB March 2020'!#REF!</f>
        <v>#REF!</v>
      </c>
      <c r="O4" s="20" t="e">
        <f>'1 RawCompil CB March 2020'!#REF!</f>
        <v>#REF!</v>
      </c>
      <c r="P4" s="20" t="e">
        <f>'1 RawCompil CB March 2020'!#REF!</f>
        <v>#REF!</v>
      </c>
      <c r="Q4" s="20" t="e">
        <f>'1 RawCompil CB March 2020'!#REF!</f>
        <v>#REF!</v>
      </c>
      <c r="R4" s="20" t="e">
        <f>'1 RawCompil CB March 2020'!#REF!</f>
        <v>#REF!</v>
      </c>
      <c r="S4" s="20" t="e">
        <f>'1 RawCompil CB March 2020'!#REF!</f>
        <v>#REF!</v>
      </c>
      <c r="T4" s="20" t="e">
        <f>'1 RawCompil CB March 2020'!#REF!</f>
        <v>#REF!</v>
      </c>
      <c r="U4" s="20" t="e">
        <f>'1 RawCompil CB March 2020'!#REF!</f>
        <v>#REF!</v>
      </c>
      <c r="V4" s="20" t="e">
        <f>'1 RawCompil CB March 2020'!#REF!</f>
        <v>#REF!</v>
      </c>
      <c r="W4" s="20" t="e">
        <f>'1 RawCompil CB March 2020'!#REF!</f>
        <v>#REF!</v>
      </c>
      <c r="X4" s="20" t="e">
        <f>'1 RawCompil CB March 2020'!#REF!</f>
        <v>#REF!</v>
      </c>
      <c r="Y4" s="20" t="e">
        <f>'1 RawCompil CB March 2020'!#REF!</f>
        <v>#REF!</v>
      </c>
      <c r="Z4" s="20" t="e">
        <f>'1 RawCompil CB March 2020'!#REF!</f>
        <v>#REF!</v>
      </c>
      <c r="AA4" s="20" t="e">
        <f>'1 RawCompil CB March 2020'!#REF!</f>
        <v>#REF!</v>
      </c>
      <c r="AB4" s="20" t="e">
        <f>'1 RawCompil CB March 2020'!#REF!</f>
        <v>#REF!</v>
      </c>
      <c r="AC4" s="20" t="e">
        <f>'1 RawCompil CB March 2020'!#REF!</f>
        <v>#REF!</v>
      </c>
      <c r="AD4" s="20" t="e">
        <f>'1 RawCompil CB March 2020'!#REF!</f>
        <v>#REF!</v>
      </c>
      <c r="AE4" s="20" t="e">
        <f>'1 RawCompil CB March 2020'!#REF!</f>
        <v>#REF!</v>
      </c>
      <c r="AF4" s="20">
        <f>'1 RawCompil CB March 2020'!E3</f>
        <v>0</v>
      </c>
      <c r="AG4" s="20" t="e">
        <f>'1 RawCompil CB March 2020'!#REF!</f>
        <v>#REF!</v>
      </c>
      <c r="AH4" s="20" t="e">
        <f>'1 RawCompil CB March 2020'!#REF!</f>
        <v>#REF!</v>
      </c>
      <c r="AI4" s="23" t="e">
        <f>SUM(E4:AH4)</f>
        <v>#REF!</v>
      </c>
    </row>
    <row r="5" spans="2:35" ht="16.5" thickTop="1" thickBot="1" x14ac:dyDescent="0.3">
      <c r="B5" s="21" t="s">
        <v>4</v>
      </c>
      <c r="C5" s="3" t="s">
        <v>6</v>
      </c>
      <c r="D5" s="24" t="s">
        <v>76</v>
      </c>
      <c r="E5" s="20" t="e">
        <f>'1 RawCompil CB March 2020'!#REF!</f>
        <v>#REF!</v>
      </c>
      <c r="F5" s="20" t="e">
        <f>'1 RawCompil CB March 2020'!#REF!</f>
        <v>#REF!</v>
      </c>
      <c r="G5" s="20" t="e">
        <f>'1 RawCompil CB March 2020'!#REF!</f>
        <v>#REF!</v>
      </c>
      <c r="H5" s="20" t="e">
        <f>'1 RawCompil CB March 2020'!#REF!</f>
        <v>#REF!</v>
      </c>
      <c r="I5" s="20" t="e">
        <f>'1 RawCompil CB March 2020'!#REF!</f>
        <v>#REF!</v>
      </c>
      <c r="J5" s="20" t="e">
        <f>'1 RawCompil CB March 2020'!#REF!</f>
        <v>#REF!</v>
      </c>
      <c r="K5" s="20" t="e">
        <f>'1 RawCompil CB March 2020'!#REF!</f>
        <v>#REF!</v>
      </c>
      <c r="L5" s="20" t="e">
        <f>'1 RawCompil CB March 2020'!#REF!</f>
        <v>#REF!</v>
      </c>
      <c r="M5" s="20" t="e">
        <f>'1 RawCompil CB March 2020'!#REF!</f>
        <v>#REF!</v>
      </c>
      <c r="N5" s="20" t="e">
        <f>'1 RawCompil CB March 2020'!#REF!</f>
        <v>#REF!</v>
      </c>
      <c r="O5" s="20" t="e">
        <f>'1 RawCompil CB March 2020'!#REF!</f>
        <v>#REF!</v>
      </c>
      <c r="P5" s="20" t="e">
        <f>'1 RawCompil CB March 2020'!#REF!</f>
        <v>#REF!</v>
      </c>
      <c r="Q5" s="20" t="e">
        <f>'1 RawCompil CB March 2020'!#REF!</f>
        <v>#REF!</v>
      </c>
      <c r="R5" s="20" t="e">
        <f>'1 RawCompil CB March 2020'!#REF!</f>
        <v>#REF!</v>
      </c>
      <c r="S5" s="20" t="e">
        <f>'1 RawCompil CB March 2020'!#REF!</f>
        <v>#REF!</v>
      </c>
      <c r="T5" s="20" t="e">
        <f>'1 RawCompil CB March 2020'!#REF!</f>
        <v>#REF!</v>
      </c>
      <c r="U5" s="20" t="e">
        <f>'1 RawCompil CB March 2020'!#REF!</f>
        <v>#REF!</v>
      </c>
      <c r="V5" s="20" t="e">
        <f>'1 RawCompil CB March 2020'!#REF!</f>
        <v>#REF!</v>
      </c>
      <c r="W5" s="20" t="e">
        <f>'1 RawCompil CB March 2020'!#REF!</f>
        <v>#REF!</v>
      </c>
      <c r="X5" s="20" t="e">
        <f>'1 RawCompil CB March 2020'!#REF!</f>
        <v>#REF!</v>
      </c>
      <c r="Y5" s="20" t="e">
        <f>'1 RawCompil CB March 2020'!#REF!</f>
        <v>#REF!</v>
      </c>
      <c r="Z5" s="20" t="e">
        <f>'1 RawCompil CB March 2020'!#REF!</f>
        <v>#REF!</v>
      </c>
      <c r="AA5" s="20" t="e">
        <f>'1 RawCompil CB March 2020'!#REF!</f>
        <v>#REF!</v>
      </c>
      <c r="AB5" s="20" t="e">
        <f>'1 RawCompil CB March 2020'!#REF!</f>
        <v>#REF!</v>
      </c>
      <c r="AC5" s="20" t="e">
        <f>'1 RawCompil CB March 2020'!#REF!</f>
        <v>#REF!</v>
      </c>
      <c r="AD5" s="20" t="e">
        <f>'1 RawCompil CB March 2020'!#REF!</f>
        <v>#REF!</v>
      </c>
      <c r="AE5" s="20" t="e">
        <f>'1 RawCompil CB March 2020'!#REF!</f>
        <v>#REF!</v>
      </c>
      <c r="AF5" s="20">
        <f>'1 RawCompil CB March 2020'!E4</f>
        <v>0</v>
      </c>
      <c r="AG5" s="20" t="e">
        <f>'1 RawCompil CB March 2020'!#REF!</f>
        <v>#REF!</v>
      </c>
      <c r="AH5" s="20" t="e">
        <f>'1 RawCompil CB March 2020'!#REF!</f>
        <v>#REF!</v>
      </c>
      <c r="AI5" s="23" t="e">
        <f t="shared" ref="AI5:AI27" si="0">SUM(E5:AH5)</f>
        <v>#REF!</v>
      </c>
    </row>
    <row r="6" spans="2:35" ht="16.5" thickTop="1" thickBot="1" x14ac:dyDescent="0.3">
      <c r="B6" s="21" t="s">
        <v>7</v>
      </c>
      <c r="C6" s="3" t="s">
        <v>8</v>
      </c>
      <c r="D6" s="24" t="s">
        <v>77</v>
      </c>
      <c r="E6" s="20" t="e">
        <f>'1 RawCompil CB March 2020'!#REF!</f>
        <v>#REF!</v>
      </c>
      <c r="F6" s="20" t="e">
        <f>'1 RawCompil CB March 2020'!#REF!</f>
        <v>#REF!</v>
      </c>
      <c r="G6" s="20" t="e">
        <f>'1 RawCompil CB March 2020'!#REF!</f>
        <v>#REF!</v>
      </c>
      <c r="H6" s="20" t="e">
        <f>'1 RawCompil CB March 2020'!#REF!</f>
        <v>#REF!</v>
      </c>
      <c r="I6" s="20" t="e">
        <f>'1 RawCompil CB March 2020'!#REF!</f>
        <v>#REF!</v>
      </c>
      <c r="J6" s="20" t="e">
        <f>'1 RawCompil CB March 2020'!#REF!</f>
        <v>#REF!</v>
      </c>
      <c r="K6" s="20" t="e">
        <f>'1 RawCompil CB March 2020'!#REF!</f>
        <v>#REF!</v>
      </c>
      <c r="L6" s="20" t="e">
        <f>'1 RawCompil CB March 2020'!#REF!</f>
        <v>#REF!</v>
      </c>
      <c r="M6" s="20" t="e">
        <f>'1 RawCompil CB March 2020'!#REF!</f>
        <v>#REF!</v>
      </c>
      <c r="N6" s="20" t="e">
        <f>'1 RawCompil CB March 2020'!#REF!</f>
        <v>#REF!</v>
      </c>
      <c r="O6" s="20" t="e">
        <f>'1 RawCompil CB March 2020'!#REF!</f>
        <v>#REF!</v>
      </c>
      <c r="P6" s="20" t="e">
        <f>'1 RawCompil CB March 2020'!#REF!</f>
        <v>#REF!</v>
      </c>
      <c r="Q6" s="20" t="e">
        <f>'1 RawCompil CB March 2020'!#REF!</f>
        <v>#REF!</v>
      </c>
      <c r="R6" s="20" t="e">
        <f>'1 RawCompil CB March 2020'!#REF!</f>
        <v>#REF!</v>
      </c>
      <c r="S6" s="20" t="e">
        <f>'1 RawCompil CB March 2020'!#REF!</f>
        <v>#REF!</v>
      </c>
      <c r="T6" s="20" t="e">
        <f>'1 RawCompil CB March 2020'!#REF!</f>
        <v>#REF!</v>
      </c>
      <c r="U6" s="20" t="e">
        <f>'1 RawCompil CB March 2020'!#REF!</f>
        <v>#REF!</v>
      </c>
      <c r="V6" s="20" t="e">
        <f>'1 RawCompil CB March 2020'!#REF!</f>
        <v>#REF!</v>
      </c>
      <c r="W6" s="20" t="e">
        <f>'1 RawCompil CB March 2020'!#REF!</f>
        <v>#REF!</v>
      </c>
      <c r="X6" s="20" t="e">
        <f>'1 RawCompil CB March 2020'!#REF!</f>
        <v>#REF!</v>
      </c>
      <c r="Y6" s="20" t="e">
        <f>'1 RawCompil CB March 2020'!#REF!</f>
        <v>#REF!</v>
      </c>
      <c r="Z6" s="20" t="e">
        <f>'1 RawCompil CB March 2020'!#REF!</f>
        <v>#REF!</v>
      </c>
      <c r="AA6" s="20" t="e">
        <f>'1 RawCompil CB March 2020'!#REF!</f>
        <v>#REF!</v>
      </c>
      <c r="AB6" s="20" t="e">
        <f>'1 RawCompil CB March 2020'!#REF!</f>
        <v>#REF!</v>
      </c>
      <c r="AC6" s="20" t="e">
        <f>'1 RawCompil CB March 2020'!#REF!</f>
        <v>#REF!</v>
      </c>
      <c r="AD6" s="20" t="e">
        <f>'1 RawCompil CB March 2020'!#REF!</f>
        <v>#REF!</v>
      </c>
      <c r="AE6" s="20" t="e">
        <f>'1 RawCompil CB March 2020'!#REF!</f>
        <v>#REF!</v>
      </c>
      <c r="AF6" s="20">
        <f>'1 RawCompil CB March 2020'!E5</f>
        <v>0</v>
      </c>
      <c r="AG6" s="20" t="e">
        <f>'1 RawCompil CB March 2020'!#REF!</f>
        <v>#REF!</v>
      </c>
      <c r="AH6" s="20" t="e">
        <f>'1 RawCompil CB March 2020'!#REF!</f>
        <v>#REF!</v>
      </c>
      <c r="AI6" s="23" t="e">
        <f t="shared" si="0"/>
        <v>#REF!</v>
      </c>
    </row>
    <row r="7" spans="2:35" ht="16.5" thickTop="1" thickBot="1" x14ac:dyDescent="0.3">
      <c r="B7" s="21" t="s">
        <v>7</v>
      </c>
      <c r="C7" s="3" t="s">
        <v>9</v>
      </c>
      <c r="D7" s="24" t="s">
        <v>78</v>
      </c>
      <c r="E7" s="20" t="e">
        <f>'1 RawCompil CB March 2020'!#REF!</f>
        <v>#REF!</v>
      </c>
      <c r="F7" s="20" t="e">
        <f>'1 RawCompil CB March 2020'!#REF!</f>
        <v>#REF!</v>
      </c>
      <c r="G7" s="20" t="e">
        <f>'1 RawCompil CB March 2020'!#REF!</f>
        <v>#REF!</v>
      </c>
      <c r="H7" s="20" t="e">
        <f>'1 RawCompil CB March 2020'!#REF!</f>
        <v>#REF!</v>
      </c>
      <c r="I7" s="20" t="e">
        <f>'1 RawCompil CB March 2020'!#REF!</f>
        <v>#REF!</v>
      </c>
      <c r="J7" s="20" t="e">
        <f>'1 RawCompil CB March 2020'!#REF!</f>
        <v>#REF!</v>
      </c>
      <c r="K7" s="20" t="e">
        <f>'1 RawCompil CB March 2020'!#REF!</f>
        <v>#REF!</v>
      </c>
      <c r="L7" s="20" t="e">
        <f>'1 RawCompil CB March 2020'!#REF!</f>
        <v>#REF!</v>
      </c>
      <c r="M7" s="20" t="e">
        <f>'1 RawCompil CB March 2020'!#REF!</f>
        <v>#REF!</v>
      </c>
      <c r="N7" s="20" t="e">
        <f>'1 RawCompil CB March 2020'!#REF!</f>
        <v>#REF!</v>
      </c>
      <c r="O7" s="20" t="e">
        <f>'1 RawCompil CB March 2020'!#REF!</f>
        <v>#REF!</v>
      </c>
      <c r="P7" s="20" t="e">
        <f>'1 RawCompil CB March 2020'!#REF!</f>
        <v>#REF!</v>
      </c>
      <c r="Q7" s="20" t="e">
        <f>'1 RawCompil CB March 2020'!#REF!</f>
        <v>#REF!</v>
      </c>
      <c r="R7" s="20" t="e">
        <f>'1 RawCompil CB March 2020'!#REF!</f>
        <v>#REF!</v>
      </c>
      <c r="S7" s="20" t="e">
        <f>'1 RawCompil CB March 2020'!#REF!</f>
        <v>#REF!</v>
      </c>
      <c r="T7" s="20" t="e">
        <f>'1 RawCompil CB March 2020'!#REF!</f>
        <v>#REF!</v>
      </c>
      <c r="U7" s="20" t="e">
        <f>'1 RawCompil CB March 2020'!#REF!</f>
        <v>#REF!</v>
      </c>
      <c r="V7" s="20" t="e">
        <f>'1 RawCompil CB March 2020'!#REF!</f>
        <v>#REF!</v>
      </c>
      <c r="W7" s="20" t="e">
        <f>'1 RawCompil CB March 2020'!#REF!</f>
        <v>#REF!</v>
      </c>
      <c r="X7" s="20" t="e">
        <f>'1 RawCompil CB March 2020'!#REF!</f>
        <v>#REF!</v>
      </c>
      <c r="Y7" s="20" t="e">
        <f>'1 RawCompil CB March 2020'!#REF!</f>
        <v>#REF!</v>
      </c>
      <c r="Z7" s="20" t="e">
        <f>'1 RawCompil CB March 2020'!#REF!</f>
        <v>#REF!</v>
      </c>
      <c r="AA7" s="20" t="e">
        <f>'1 RawCompil CB March 2020'!#REF!</f>
        <v>#REF!</v>
      </c>
      <c r="AB7" s="20" t="e">
        <f>'1 RawCompil CB March 2020'!#REF!</f>
        <v>#REF!</v>
      </c>
      <c r="AC7" s="20" t="e">
        <f>'1 RawCompil CB March 2020'!#REF!</f>
        <v>#REF!</v>
      </c>
      <c r="AD7" s="20" t="e">
        <f>'1 RawCompil CB March 2020'!#REF!</f>
        <v>#REF!</v>
      </c>
      <c r="AE7" s="20" t="e">
        <f>'1 RawCompil CB March 2020'!#REF!</f>
        <v>#REF!</v>
      </c>
      <c r="AF7" s="20">
        <f>'1 RawCompil CB March 2020'!E6</f>
        <v>0</v>
      </c>
      <c r="AG7" s="20" t="e">
        <f>'1 RawCompil CB March 2020'!#REF!</f>
        <v>#REF!</v>
      </c>
      <c r="AH7" s="20" t="e">
        <f>'1 RawCompil CB March 2020'!#REF!</f>
        <v>#REF!</v>
      </c>
      <c r="AI7" s="23" t="e">
        <f t="shared" si="0"/>
        <v>#REF!</v>
      </c>
    </row>
    <row r="8" spans="2:35" ht="26.25" thickTop="1" thickBot="1" x14ac:dyDescent="0.3">
      <c r="B8" s="21" t="s">
        <v>7</v>
      </c>
      <c r="C8" s="3" t="s">
        <v>10</v>
      </c>
      <c r="D8" s="24" t="s">
        <v>79</v>
      </c>
      <c r="E8" s="20" t="e">
        <f>'1 RawCompil CB March 2020'!#REF!</f>
        <v>#REF!</v>
      </c>
      <c r="F8" s="20" t="e">
        <f>'1 RawCompil CB March 2020'!#REF!</f>
        <v>#REF!</v>
      </c>
      <c r="G8" s="20" t="e">
        <f>'1 RawCompil CB March 2020'!#REF!</f>
        <v>#REF!</v>
      </c>
      <c r="H8" s="20" t="e">
        <f>'1 RawCompil CB March 2020'!#REF!</f>
        <v>#REF!</v>
      </c>
      <c r="I8" s="20" t="e">
        <f>'1 RawCompil CB March 2020'!#REF!</f>
        <v>#REF!</v>
      </c>
      <c r="J8" s="20" t="e">
        <f>'1 RawCompil CB March 2020'!#REF!</f>
        <v>#REF!</v>
      </c>
      <c r="K8" s="20" t="e">
        <f>'1 RawCompil CB March 2020'!#REF!</f>
        <v>#REF!</v>
      </c>
      <c r="L8" s="20" t="e">
        <f>'1 RawCompil CB March 2020'!#REF!</f>
        <v>#REF!</v>
      </c>
      <c r="M8" s="20" t="e">
        <f>'1 RawCompil CB March 2020'!#REF!</f>
        <v>#REF!</v>
      </c>
      <c r="N8" s="20" t="e">
        <f>'1 RawCompil CB March 2020'!#REF!</f>
        <v>#REF!</v>
      </c>
      <c r="O8" s="20" t="e">
        <f>'1 RawCompil CB March 2020'!#REF!</f>
        <v>#REF!</v>
      </c>
      <c r="P8" s="20" t="e">
        <f>'1 RawCompil CB March 2020'!#REF!</f>
        <v>#REF!</v>
      </c>
      <c r="Q8" s="20" t="e">
        <f>'1 RawCompil CB March 2020'!#REF!</f>
        <v>#REF!</v>
      </c>
      <c r="R8" s="20" t="e">
        <f>'1 RawCompil CB March 2020'!#REF!</f>
        <v>#REF!</v>
      </c>
      <c r="S8" s="20" t="e">
        <f>'1 RawCompil CB March 2020'!#REF!</f>
        <v>#REF!</v>
      </c>
      <c r="T8" s="20" t="e">
        <f>'1 RawCompil CB March 2020'!#REF!</f>
        <v>#REF!</v>
      </c>
      <c r="U8" s="20" t="e">
        <f>'1 RawCompil CB March 2020'!#REF!</f>
        <v>#REF!</v>
      </c>
      <c r="V8" s="20" t="e">
        <f>'1 RawCompil CB March 2020'!#REF!</f>
        <v>#REF!</v>
      </c>
      <c r="W8" s="20" t="e">
        <f>'1 RawCompil CB March 2020'!#REF!</f>
        <v>#REF!</v>
      </c>
      <c r="X8" s="20" t="e">
        <f>'1 RawCompil CB March 2020'!#REF!</f>
        <v>#REF!</v>
      </c>
      <c r="Y8" s="20" t="e">
        <f>'1 RawCompil CB March 2020'!#REF!</f>
        <v>#REF!</v>
      </c>
      <c r="Z8" s="20" t="e">
        <f>'1 RawCompil CB March 2020'!#REF!</f>
        <v>#REF!</v>
      </c>
      <c r="AA8" s="20" t="e">
        <f>'1 RawCompil CB March 2020'!#REF!</f>
        <v>#REF!</v>
      </c>
      <c r="AB8" s="20" t="e">
        <f>'1 RawCompil CB March 2020'!#REF!</f>
        <v>#REF!</v>
      </c>
      <c r="AC8" s="20" t="e">
        <f>'1 RawCompil CB March 2020'!#REF!</f>
        <v>#REF!</v>
      </c>
      <c r="AD8" s="20" t="e">
        <f>'1 RawCompil CB March 2020'!#REF!</f>
        <v>#REF!</v>
      </c>
      <c r="AE8" s="20" t="e">
        <f>'1 RawCompil CB March 2020'!#REF!</f>
        <v>#REF!</v>
      </c>
      <c r="AF8" s="20">
        <f>'1 RawCompil CB March 2020'!E7</f>
        <v>0</v>
      </c>
      <c r="AG8" s="20" t="e">
        <f>'1 RawCompil CB March 2020'!#REF!</f>
        <v>#REF!</v>
      </c>
      <c r="AH8" s="20" t="e">
        <f>'1 RawCompil CB March 2020'!#REF!</f>
        <v>#REF!</v>
      </c>
      <c r="AI8" s="23" t="e">
        <f t="shared" si="0"/>
        <v>#REF!</v>
      </c>
    </row>
    <row r="9" spans="2:35" ht="16.5" thickTop="1" thickBot="1" x14ac:dyDescent="0.3">
      <c r="B9" s="21" t="s">
        <v>7</v>
      </c>
      <c r="C9" s="3" t="s">
        <v>11</v>
      </c>
      <c r="D9" s="24" t="s">
        <v>80</v>
      </c>
      <c r="E9" s="20" t="e">
        <f>'1 RawCompil CB March 2020'!#REF!</f>
        <v>#REF!</v>
      </c>
      <c r="F9" s="20" t="e">
        <f>'1 RawCompil CB March 2020'!#REF!</f>
        <v>#REF!</v>
      </c>
      <c r="G9" s="20" t="e">
        <f>'1 RawCompil CB March 2020'!#REF!</f>
        <v>#REF!</v>
      </c>
      <c r="H9" s="20" t="e">
        <f>'1 RawCompil CB March 2020'!#REF!</f>
        <v>#REF!</v>
      </c>
      <c r="I9" s="20" t="e">
        <f>'1 RawCompil CB March 2020'!#REF!</f>
        <v>#REF!</v>
      </c>
      <c r="J9" s="20" t="e">
        <f>'1 RawCompil CB March 2020'!#REF!</f>
        <v>#REF!</v>
      </c>
      <c r="K9" s="20" t="e">
        <f>'1 RawCompil CB March 2020'!#REF!</f>
        <v>#REF!</v>
      </c>
      <c r="L9" s="20" t="e">
        <f>'1 RawCompil CB March 2020'!#REF!</f>
        <v>#REF!</v>
      </c>
      <c r="M9" s="20" t="e">
        <f>'1 RawCompil CB March 2020'!#REF!</f>
        <v>#REF!</v>
      </c>
      <c r="N9" s="20" t="e">
        <f>'1 RawCompil CB March 2020'!#REF!</f>
        <v>#REF!</v>
      </c>
      <c r="O9" s="20" t="e">
        <f>'1 RawCompil CB March 2020'!#REF!</f>
        <v>#REF!</v>
      </c>
      <c r="P9" s="20" t="e">
        <f>'1 RawCompil CB March 2020'!#REF!</f>
        <v>#REF!</v>
      </c>
      <c r="Q9" s="20" t="e">
        <f>'1 RawCompil CB March 2020'!#REF!</f>
        <v>#REF!</v>
      </c>
      <c r="R9" s="20" t="e">
        <f>'1 RawCompil CB March 2020'!#REF!</f>
        <v>#REF!</v>
      </c>
      <c r="S9" s="20" t="e">
        <f>'1 RawCompil CB March 2020'!#REF!</f>
        <v>#REF!</v>
      </c>
      <c r="T9" s="20" t="e">
        <f>'1 RawCompil CB March 2020'!#REF!</f>
        <v>#REF!</v>
      </c>
      <c r="U9" s="20" t="e">
        <f>'1 RawCompil CB March 2020'!#REF!</f>
        <v>#REF!</v>
      </c>
      <c r="V9" s="20" t="e">
        <f>'1 RawCompil CB March 2020'!#REF!</f>
        <v>#REF!</v>
      </c>
      <c r="W9" s="20" t="e">
        <f>'1 RawCompil CB March 2020'!#REF!</f>
        <v>#REF!</v>
      </c>
      <c r="X9" s="20" t="e">
        <f>'1 RawCompil CB March 2020'!#REF!</f>
        <v>#REF!</v>
      </c>
      <c r="Y9" s="20" t="e">
        <f>'1 RawCompil CB March 2020'!#REF!</f>
        <v>#REF!</v>
      </c>
      <c r="Z9" s="20" t="e">
        <f>'1 RawCompil CB March 2020'!#REF!</f>
        <v>#REF!</v>
      </c>
      <c r="AA9" s="20" t="e">
        <f>'1 RawCompil CB March 2020'!#REF!</f>
        <v>#REF!</v>
      </c>
      <c r="AB9" s="20" t="e">
        <f>'1 RawCompil CB March 2020'!#REF!</f>
        <v>#REF!</v>
      </c>
      <c r="AC9" s="20" t="e">
        <f>'1 RawCompil CB March 2020'!#REF!</f>
        <v>#REF!</v>
      </c>
      <c r="AD9" s="20" t="e">
        <f>'1 RawCompil CB March 2020'!#REF!</f>
        <v>#REF!</v>
      </c>
      <c r="AE9" s="20" t="e">
        <f>'1 RawCompil CB March 2020'!#REF!</f>
        <v>#REF!</v>
      </c>
      <c r="AF9" s="20">
        <f>'1 RawCompil CB March 2020'!E8</f>
        <v>0</v>
      </c>
      <c r="AG9" s="20" t="e">
        <f>'1 RawCompil CB March 2020'!#REF!</f>
        <v>#REF!</v>
      </c>
      <c r="AH9" s="20" t="e">
        <f>'1 RawCompil CB March 2020'!#REF!</f>
        <v>#REF!</v>
      </c>
      <c r="AI9" s="23" t="e">
        <f t="shared" si="0"/>
        <v>#REF!</v>
      </c>
    </row>
    <row r="10" spans="2:35" ht="16.5" thickTop="1" thickBot="1" x14ac:dyDescent="0.3">
      <c r="B10" s="21" t="s">
        <v>7</v>
      </c>
      <c r="C10" s="3" t="s">
        <v>12</v>
      </c>
      <c r="D10" s="24" t="s">
        <v>81</v>
      </c>
      <c r="E10" s="20" t="e">
        <f>'1 RawCompil CB March 2020'!#REF!</f>
        <v>#REF!</v>
      </c>
      <c r="F10" s="20" t="e">
        <f>'1 RawCompil CB March 2020'!#REF!</f>
        <v>#REF!</v>
      </c>
      <c r="G10" s="20" t="e">
        <f>'1 RawCompil CB March 2020'!#REF!</f>
        <v>#REF!</v>
      </c>
      <c r="H10" s="20" t="e">
        <f>'1 RawCompil CB March 2020'!#REF!</f>
        <v>#REF!</v>
      </c>
      <c r="I10" s="20" t="e">
        <f>'1 RawCompil CB March 2020'!#REF!</f>
        <v>#REF!</v>
      </c>
      <c r="J10" s="20" t="e">
        <f>'1 RawCompil CB March 2020'!#REF!</f>
        <v>#REF!</v>
      </c>
      <c r="K10" s="20" t="e">
        <f>'1 RawCompil CB March 2020'!#REF!</f>
        <v>#REF!</v>
      </c>
      <c r="L10" s="20" t="e">
        <f>'1 RawCompil CB March 2020'!#REF!</f>
        <v>#REF!</v>
      </c>
      <c r="M10" s="20" t="e">
        <f>'1 RawCompil CB March 2020'!#REF!</f>
        <v>#REF!</v>
      </c>
      <c r="N10" s="20" t="e">
        <f>'1 RawCompil CB March 2020'!#REF!</f>
        <v>#REF!</v>
      </c>
      <c r="O10" s="20" t="e">
        <f>'1 RawCompil CB March 2020'!#REF!</f>
        <v>#REF!</v>
      </c>
      <c r="P10" s="20" t="e">
        <f>'1 RawCompil CB March 2020'!#REF!</f>
        <v>#REF!</v>
      </c>
      <c r="Q10" s="20" t="e">
        <f>'1 RawCompil CB March 2020'!#REF!</f>
        <v>#REF!</v>
      </c>
      <c r="R10" s="20" t="e">
        <f>'1 RawCompil CB March 2020'!#REF!</f>
        <v>#REF!</v>
      </c>
      <c r="S10" s="20" t="e">
        <f>'1 RawCompil CB March 2020'!#REF!</f>
        <v>#REF!</v>
      </c>
      <c r="T10" s="20" t="e">
        <f>'1 RawCompil CB March 2020'!#REF!</f>
        <v>#REF!</v>
      </c>
      <c r="U10" s="20" t="e">
        <f>'1 RawCompil CB March 2020'!#REF!</f>
        <v>#REF!</v>
      </c>
      <c r="V10" s="20" t="e">
        <f>'1 RawCompil CB March 2020'!#REF!</f>
        <v>#REF!</v>
      </c>
      <c r="W10" s="20" t="e">
        <f>'1 RawCompil CB March 2020'!#REF!</f>
        <v>#REF!</v>
      </c>
      <c r="X10" s="20" t="e">
        <f>'1 RawCompil CB March 2020'!#REF!</f>
        <v>#REF!</v>
      </c>
      <c r="Y10" s="20" t="e">
        <f>'1 RawCompil CB March 2020'!#REF!</f>
        <v>#REF!</v>
      </c>
      <c r="Z10" s="20" t="e">
        <f>'1 RawCompil CB March 2020'!#REF!</f>
        <v>#REF!</v>
      </c>
      <c r="AA10" s="20" t="e">
        <f>'1 RawCompil CB March 2020'!#REF!</f>
        <v>#REF!</v>
      </c>
      <c r="AB10" s="20" t="e">
        <f>'1 RawCompil CB March 2020'!#REF!</f>
        <v>#REF!</v>
      </c>
      <c r="AC10" s="20" t="e">
        <f>'1 RawCompil CB March 2020'!#REF!</f>
        <v>#REF!</v>
      </c>
      <c r="AD10" s="20" t="e">
        <f>'1 RawCompil CB March 2020'!#REF!</f>
        <v>#REF!</v>
      </c>
      <c r="AE10" s="20" t="e">
        <f>'1 RawCompil CB March 2020'!#REF!</f>
        <v>#REF!</v>
      </c>
      <c r="AF10" s="20">
        <f>'1 RawCompil CB March 2020'!E9</f>
        <v>0</v>
      </c>
      <c r="AG10" s="20" t="e">
        <f>'1 RawCompil CB March 2020'!#REF!</f>
        <v>#REF!</v>
      </c>
      <c r="AH10" s="20" t="e">
        <f>'1 RawCompil CB March 2020'!#REF!</f>
        <v>#REF!</v>
      </c>
      <c r="AI10" s="23" t="e">
        <f t="shared" si="0"/>
        <v>#REF!</v>
      </c>
    </row>
    <row r="11" spans="2:35" ht="16.5" thickTop="1" thickBot="1" x14ac:dyDescent="0.3">
      <c r="B11" s="21" t="s">
        <v>7</v>
      </c>
      <c r="C11" s="3" t="s">
        <v>13</v>
      </c>
      <c r="D11" s="24" t="s">
        <v>82</v>
      </c>
      <c r="E11" s="20" t="e">
        <f>'1 RawCompil CB March 2020'!#REF!</f>
        <v>#REF!</v>
      </c>
      <c r="F11" s="20" t="e">
        <f>'1 RawCompil CB March 2020'!#REF!</f>
        <v>#REF!</v>
      </c>
      <c r="G11" s="20" t="e">
        <f>'1 RawCompil CB March 2020'!#REF!</f>
        <v>#REF!</v>
      </c>
      <c r="H11" s="20" t="e">
        <f>'1 RawCompil CB March 2020'!#REF!</f>
        <v>#REF!</v>
      </c>
      <c r="I11" s="20" t="e">
        <f>'1 RawCompil CB March 2020'!#REF!</f>
        <v>#REF!</v>
      </c>
      <c r="J11" s="20" t="e">
        <f>'1 RawCompil CB March 2020'!#REF!</f>
        <v>#REF!</v>
      </c>
      <c r="K11" s="20" t="e">
        <f>'1 RawCompil CB March 2020'!#REF!</f>
        <v>#REF!</v>
      </c>
      <c r="L11" s="20" t="e">
        <f>'1 RawCompil CB March 2020'!#REF!</f>
        <v>#REF!</v>
      </c>
      <c r="M11" s="20" t="e">
        <f>'1 RawCompil CB March 2020'!#REF!</f>
        <v>#REF!</v>
      </c>
      <c r="N11" s="20" t="e">
        <f>'1 RawCompil CB March 2020'!#REF!</f>
        <v>#REF!</v>
      </c>
      <c r="O11" s="20" t="e">
        <f>'1 RawCompil CB March 2020'!#REF!</f>
        <v>#REF!</v>
      </c>
      <c r="P11" s="20" t="e">
        <f>'1 RawCompil CB March 2020'!#REF!</f>
        <v>#REF!</v>
      </c>
      <c r="Q11" s="20" t="e">
        <f>'1 RawCompil CB March 2020'!#REF!</f>
        <v>#REF!</v>
      </c>
      <c r="R11" s="20" t="e">
        <f>'1 RawCompil CB March 2020'!#REF!</f>
        <v>#REF!</v>
      </c>
      <c r="S11" s="20" t="e">
        <f>'1 RawCompil CB March 2020'!#REF!</f>
        <v>#REF!</v>
      </c>
      <c r="T11" s="20" t="e">
        <f>'1 RawCompil CB March 2020'!#REF!</f>
        <v>#REF!</v>
      </c>
      <c r="U11" s="20" t="e">
        <f>'1 RawCompil CB March 2020'!#REF!</f>
        <v>#REF!</v>
      </c>
      <c r="V11" s="20" t="e">
        <f>'1 RawCompil CB March 2020'!#REF!</f>
        <v>#REF!</v>
      </c>
      <c r="W11" s="20" t="e">
        <f>'1 RawCompil CB March 2020'!#REF!</f>
        <v>#REF!</v>
      </c>
      <c r="X11" s="20" t="e">
        <f>'1 RawCompil CB March 2020'!#REF!</f>
        <v>#REF!</v>
      </c>
      <c r="Y11" s="20" t="e">
        <f>'1 RawCompil CB March 2020'!#REF!</f>
        <v>#REF!</v>
      </c>
      <c r="Z11" s="20" t="e">
        <f>'1 RawCompil CB March 2020'!#REF!</f>
        <v>#REF!</v>
      </c>
      <c r="AA11" s="20" t="e">
        <f>'1 RawCompil CB March 2020'!#REF!</f>
        <v>#REF!</v>
      </c>
      <c r="AB11" s="20" t="e">
        <f>'1 RawCompil CB March 2020'!#REF!</f>
        <v>#REF!</v>
      </c>
      <c r="AC11" s="20" t="e">
        <f>'1 RawCompil CB March 2020'!#REF!</f>
        <v>#REF!</v>
      </c>
      <c r="AD11" s="20" t="e">
        <f>'1 RawCompil CB March 2020'!#REF!</f>
        <v>#REF!</v>
      </c>
      <c r="AE11" s="20" t="e">
        <f>'1 RawCompil CB March 2020'!#REF!</f>
        <v>#REF!</v>
      </c>
      <c r="AF11" s="20">
        <f>'1 RawCompil CB March 2020'!E10</f>
        <v>0</v>
      </c>
      <c r="AG11" s="20" t="e">
        <f>'1 RawCompil CB March 2020'!#REF!</f>
        <v>#REF!</v>
      </c>
      <c r="AH11" s="20" t="e">
        <f>'1 RawCompil CB March 2020'!#REF!</f>
        <v>#REF!</v>
      </c>
      <c r="AI11" s="23" t="e">
        <f t="shared" si="0"/>
        <v>#REF!</v>
      </c>
    </row>
    <row r="12" spans="2:35" ht="16.5" thickTop="1" thickBot="1" x14ac:dyDescent="0.3">
      <c r="B12" s="21" t="s">
        <v>7</v>
      </c>
      <c r="C12" s="3" t="s">
        <v>99</v>
      </c>
      <c r="D12" s="26" t="s">
        <v>100</v>
      </c>
      <c r="E12" s="20" t="e">
        <f>'1 RawCompil CB March 2020'!#REF!</f>
        <v>#REF!</v>
      </c>
      <c r="F12" s="20" t="e">
        <f>'1 RawCompil CB March 2020'!#REF!</f>
        <v>#REF!</v>
      </c>
      <c r="G12" s="20" t="e">
        <f>'1 RawCompil CB March 2020'!#REF!</f>
        <v>#REF!</v>
      </c>
      <c r="H12" s="20" t="e">
        <f>'1 RawCompil CB March 2020'!#REF!</f>
        <v>#REF!</v>
      </c>
      <c r="I12" s="20" t="e">
        <f>'1 RawCompil CB March 2020'!#REF!</f>
        <v>#REF!</v>
      </c>
      <c r="J12" s="20" t="e">
        <f>'1 RawCompil CB March 2020'!#REF!</f>
        <v>#REF!</v>
      </c>
      <c r="K12" s="20" t="e">
        <f>'1 RawCompil CB March 2020'!#REF!</f>
        <v>#REF!</v>
      </c>
      <c r="L12" s="20" t="e">
        <f>'1 RawCompil CB March 2020'!#REF!</f>
        <v>#REF!</v>
      </c>
      <c r="M12" s="20" t="e">
        <f>'1 RawCompil CB March 2020'!#REF!</f>
        <v>#REF!</v>
      </c>
      <c r="N12" s="20" t="e">
        <f>'1 RawCompil CB March 2020'!#REF!</f>
        <v>#REF!</v>
      </c>
      <c r="O12" s="20" t="e">
        <f>'1 RawCompil CB March 2020'!#REF!</f>
        <v>#REF!</v>
      </c>
      <c r="P12" s="20" t="e">
        <f>'1 RawCompil CB March 2020'!#REF!</f>
        <v>#REF!</v>
      </c>
      <c r="Q12" s="20" t="e">
        <f>'1 RawCompil CB March 2020'!#REF!</f>
        <v>#REF!</v>
      </c>
      <c r="R12" s="20" t="e">
        <f>'1 RawCompil CB March 2020'!#REF!</f>
        <v>#REF!</v>
      </c>
      <c r="S12" s="20" t="e">
        <f>'1 RawCompil CB March 2020'!#REF!</f>
        <v>#REF!</v>
      </c>
      <c r="T12" s="20" t="e">
        <f>'1 RawCompil CB March 2020'!#REF!</f>
        <v>#REF!</v>
      </c>
      <c r="U12" s="20" t="e">
        <f>'1 RawCompil CB March 2020'!#REF!</f>
        <v>#REF!</v>
      </c>
      <c r="V12" s="20" t="e">
        <f>'1 RawCompil CB March 2020'!#REF!</f>
        <v>#REF!</v>
      </c>
      <c r="W12" s="20" t="e">
        <f>'1 RawCompil CB March 2020'!#REF!</f>
        <v>#REF!</v>
      </c>
      <c r="X12" s="20" t="e">
        <f>'1 RawCompil CB March 2020'!#REF!</f>
        <v>#REF!</v>
      </c>
      <c r="Y12" s="20" t="e">
        <f>'1 RawCompil CB March 2020'!#REF!</f>
        <v>#REF!</v>
      </c>
      <c r="Z12" s="20" t="e">
        <f>'1 RawCompil CB March 2020'!#REF!</f>
        <v>#REF!</v>
      </c>
      <c r="AA12" s="20" t="e">
        <f>'1 RawCompil CB March 2020'!#REF!</f>
        <v>#REF!</v>
      </c>
      <c r="AB12" s="20" t="e">
        <f>'1 RawCompil CB March 2020'!#REF!</f>
        <v>#REF!</v>
      </c>
      <c r="AC12" s="20" t="e">
        <f>'1 RawCompil CB March 2020'!#REF!</f>
        <v>#REF!</v>
      </c>
      <c r="AD12" s="20" t="e">
        <f>'1 RawCompil CB March 2020'!#REF!</f>
        <v>#REF!</v>
      </c>
      <c r="AE12" s="20" t="e">
        <f>'1 RawCompil CB March 2020'!#REF!</f>
        <v>#REF!</v>
      </c>
      <c r="AF12" s="20">
        <f>'1 RawCompil CB March 2020'!E11</f>
        <v>0</v>
      </c>
      <c r="AG12" s="20" t="e">
        <f>'1 RawCompil CB March 2020'!#REF!</f>
        <v>#REF!</v>
      </c>
      <c r="AH12" s="20" t="e">
        <f>'1 RawCompil CB March 2020'!#REF!</f>
        <v>#REF!</v>
      </c>
      <c r="AI12" s="23"/>
    </row>
    <row r="13" spans="2:35" ht="16.5" thickTop="1" thickBot="1" x14ac:dyDescent="0.3">
      <c r="B13" s="21" t="s">
        <v>14</v>
      </c>
      <c r="C13" s="3" t="s">
        <v>15</v>
      </c>
      <c r="D13" s="24" t="s">
        <v>83</v>
      </c>
      <c r="E13" s="20" t="e">
        <f>'1 RawCompil CB March 2020'!#REF!</f>
        <v>#REF!</v>
      </c>
      <c r="F13" s="20" t="e">
        <f>'1 RawCompil CB March 2020'!#REF!</f>
        <v>#REF!</v>
      </c>
      <c r="G13" s="20" t="e">
        <f>'1 RawCompil CB March 2020'!#REF!</f>
        <v>#REF!</v>
      </c>
      <c r="H13" s="20" t="e">
        <f>'1 RawCompil CB March 2020'!#REF!</f>
        <v>#REF!</v>
      </c>
      <c r="I13" s="20" t="e">
        <f>'1 RawCompil CB March 2020'!#REF!</f>
        <v>#REF!</v>
      </c>
      <c r="J13" s="20" t="e">
        <f>'1 RawCompil CB March 2020'!#REF!</f>
        <v>#REF!</v>
      </c>
      <c r="K13" s="20" t="e">
        <f>'1 RawCompil CB March 2020'!#REF!</f>
        <v>#REF!</v>
      </c>
      <c r="L13" s="20" t="e">
        <f>'1 RawCompil CB March 2020'!#REF!</f>
        <v>#REF!</v>
      </c>
      <c r="M13" s="20" t="e">
        <f>'1 RawCompil CB March 2020'!#REF!</f>
        <v>#REF!</v>
      </c>
      <c r="N13" s="20" t="e">
        <f>'1 RawCompil CB March 2020'!#REF!</f>
        <v>#REF!</v>
      </c>
      <c r="O13" s="20" t="e">
        <f>'1 RawCompil CB March 2020'!#REF!</f>
        <v>#REF!</v>
      </c>
      <c r="P13" s="20" t="e">
        <f>'1 RawCompil CB March 2020'!#REF!</f>
        <v>#REF!</v>
      </c>
      <c r="Q13" s="20" t="e">
        <f>'1 RawCompil CB March 2020'!#REF!</f>
        <v>#REF!</v>
      </c>
      <c r="R13" s="20" t="e">
        <f>'1 RawCompil CB March 2020'!#REF!</f>
        <v>#REF!</v>
      </c>
      <c r="S13" s="20" t="e">
        <f>'1 RawCompil CB March 2020'!#REF!</f>
        <v>#REF!</v>
      </c>
      <c r="T13" s="20" t="e">
        <f>'1 RawCompil CB March 2020'!#REF!</f>
        <v>#REF!</v>
      </c>
      <c r="U13" s="20" t="e">
        <f>'1 RawCompil CB March 2020'!#REF!</f>
        <v>#REF!</v>
      </c>
      <c r="V13" s="20" t="e">
        <f>'1 RawCompil CB March 2020'!#REF!</f>
        <v>#REF!</v>
      </c>
      <c r="W13" s="20" t="e">
        <f>'1 RawCompil CB March 2020'!#REF!</f>
        <v>#REF!</v>
      </c>
      <c r="X13" s="20" t="e">
        <f>'1 RawCompil CB March 2020'!#REF!</f>
        <v>#REF!</v>
      </c>
      <c r="Y13" s="20" t="e">
        <f>'1 RawCompil CB March 2020'!#REF!</f>
        <v>#REF!</v>
      </c>
      <c r="Z13" s="20" t="e">
        <f>'1 RawCompil CB March 2020'!#REF!</f>
        <v>#REF!</v>
      </c>
      <c r="AA13" s="20" t="e">
        <f>'1 RawCompil CB March 2020'!#REF!</f>
        <v>#REF!</v>
      </c>
      <c r="AB13" s="20" t="e">
        <f>'1 RawCompil CB March 2020'!#REF!</f>
        <v>#REF!</v>
      </c>
      <c r="AC13" s="20" t="e">
        <f>'1 RawCompil CB March 2020'!#REF!</f>
        <v>#REF!</v>
      </c>
      <c r="AD13" s="20" t="e">
        <f>'1 RawCompil CB March 2020'!#REF!</f>
        <v>#REF!</v>
      </c>
      <c r="AE13" s="20" t="e">
        <f>'1 RawCompil CB March 2020'!#REF!</f>
        <v>#REF!</v>
      </c>
      <c r="AF13" s="20">
        <f>'1 RawCompil CB March 2020'!E12</f>
        <v>0</v>
      </c>
      <c r="AG13" s="20" t="e">
        <f>'1 RawCompil CB March 2020'!#REF!</f>
        <v>#REF!</v>
      </c>
      <c r="AH13" s="20" t="e">
        <f>'1 RawCompil CB March 2020'!#REF!</f>
        <v>#REF!</v>
      </c>
      <c r="AI13" s="23" t="e">
        <f t="shared" si="0"/>
        <v>#REF!</v>
      </c>
    </row>
    <row r="14" spans="2:35" ht="16.5" thickTop="1" thickBot="1" x14ac:dyDescent="0.3">
      <c r="B14" s="21" t="s">
        <v>14</v>
      </c>
      <c r="C14" s="3" t="s">
        <v>16</v>
      </c>
      <c r="D14" s="24" t="s">
        <v>84</v>
      </c>
      <c r="E14" s="20" t="e">
        <f>'1 RawCompil CB March 2020'!#REF!</f>
        <v>#REF!</v>
      </c>
      <c r="F14" s="20" t="e">
        <f>'1 RawCompil CB March 2020'!#REF!</f>
        <v>#REF!</v>
      </c>
      <c r="G14" s="20" t="e">
        <f>'1 RawCompil CB March 2020'!#REF!</f>
        <v>#REF!</v>
      </c>
      <c r="H14" s="20" t="e">
        <f>'1 RawCompil CB March 2020'!#REF!</f>
        <v>#REF!</v>
      </c>
      <c r="I14" s="20" t="e">
        <f>'1 RawCompil CB March 2020'!#REF!</f>
        <v>#REF!</v>
      </c>
      <c r="J14" s="20" t="e">
        <f>'1 RawCompil CB March 2020'!#REF!</f>
        <v>#REF!</v>
      </c>
      <c r="K14" s="20" t="e">
        <f>'1 RawCompil CB March 2020'!#REF!</f>
        <v>#REF!</v>
      </c>
      <c r="L14" s="20" t="e">
        <f>'1 RawCompil CB March 2020'!#REF!</f>
        <v>#REF!</v>
      </c>
      <c r="M14" s="20" t="e">
        <f>'1 RawCompil CB March 2020'!#REF!</f>
        <v>#REF!</v>
      </c>
      <c r="N14" s="20" t="e">
        <f>'1 RawCompil CB March 2020'!#REF!</f>
        <v>#REF!</v>
      </c>
      <c r="O14" s="20" t="e">
        <f>'1 RawCompil CB March 2020'!#REF!</f>
        <v>#REF!</v>
      </c>
      <c r="P14" s="20" t="e">
        <f>'1 RawCompil CB March 2020'!#REF!</f>
        <v>#REF!</v>
      </c>
      <c r="Q14" s="20" t="e">
        <f>'1 RawCompil CB March 2020'!#REF!</f>
        <v>#REF!</v>
      </c>
      <c r="R14" s="20" t="e">
        <f>'1 RawCompil CB March 2020'!#REF!</f>
        <v>#REF!</v>
      </c>
      <c r="S14" s="20" t="e">
        <f>'1 RawCompil CB March 2020'!#REF!</f>
        <v>#REF!</v>
      </c>
      <c r="T14" s="20" t="e">
        <f>'1 RawCompil CB March 2020'!#REF!</f>
        <v>#REF!</v>
      </c>
      <c r="U14" s="20" t="e">
        <f>'1 RawCompil CB March 2020'!#REF!</f>
        <v>#REF!</v>
      </c>
      <c r="V14" s="20" t="e">
        <f>'1 RawCompil CB March 2020'!#REF!</f>
        <v>#REF!</v>
      </c>
      <c r="W14" s="20" t="e">
        <f>'1 RawCompil CB March 2020'!#REF!</f>
        <v>#REF!</v>
      </c>
      <c r="X14" s="20" t="e">
        <f>'1 RawCompil CB March 2020'!#REF!</f>
        <v>#REF!</v>
      </c>
      <c r="Y14" s="20" t="e">
        <f>'1 RawCompil CB March 2020'!#REF!</f>
        <v>#REF!</v>
      </c>
      <c r="Z14" s="20" t="e">
        <f>'1 RawCompil CB March 2020'!#REF!</f>
        <v>#REF!</v>
      </c>
      <c r="AA14" s="20" t="e">
        <f>'1 RawCompil CB March 2020'!#REF!</f>
        <v>#REF!</v>
      </c>
      <c r="AB14" s="20" t="e">
        <f>'1 RawCompil CB March 2020'!#REF!</f>
        <v>#REF!</v>
      </c>
      <c r="AC14" s="20" t="e">
        <f>'1 RawCompil CB March 2020'!#REF!</f>
        <v>#REF!</v>
      </c>
      <c r="AD14" s="20" t="e">
        <f>'1 RawCompil CB March 2020'!#REF!</f>
        <v>#REF!</v>
      </c>
      <c r="AE14" s="20" t="e">
        <f>'1 RawCompil CB March 2020'!#REF!</f>
        <v>#REF!</v>
      </c>
      <c r="AF14" s="20">
        <f>'1 RawCompil CB March 2020'!E13</f>
        <v>0</v>
      </c>
      <c r="AG14" s="20" t="e">
        <f>'1 RawCompil CB March 2020'!#REF!</f>
        <v>#REF!</v>
      </c>
      <c r="AH14" s="20" t="e">
        <f>'1 RawCompil CB March 2020'!#REF!</f>
        <v>#REF!</v>
      </c>
      <c r="AI14" s="23" t="e">
        <f t="shared" si="0"/>
        <v>#REF!</v>
      </c>
    </row>
    <row r="15" spans="2:35" ht="16.5" thickTop="1" thickBot="1" x14ac:dyDescent="0.3">
      <c r="B15" s="21" t="s">
        <v>17</v>
      </c>
      <c r="C15" s="3" t="s">
        <v>18</v>
      </c>
      <c r="D15" s="24" t="s">
        <v>85</v>
      </c>
      <c r="E15" s="20" t="e">
        <f>'1 RawCompil CB March 2020'!#REF!</f>
        <v>#REF!</v>
      </c>
      <c r="F15" s="20" t="e">
        <f>'1 RawCompil CB March 2020'!#REF!</f>
        <v>#REF!</v>
      </c>
      <c r="G15" s="20" t="e">
        <f>'1 RawCompil CB March 2020'!#REF!</f>
        <v>#REF!</v>
      </c>
      <c r="H15" s="20" t="e">
        <f>'1 RawCompil CB March 2020'!#REF!</f>
        <v>#REF!</v>
      </c>
      <c r="I15" s="20" t="e">
        <f>'1 RawCompil CB March 2020'!#REF!</f>
        <v>#REF!</v>
      </c>
      <c r="J15" s="20" t="e">
        <f>'1 RawCompil CB March 2020'!#REF!</f>
        <v>#REF!</v>
      </c>
      <c r="K15" s="20" t="e">
        <f>'1 RawCompil CB March 2020'!#REF!</f>
        <v>#REF!</v>
      </c>
      <c r="L15" s="20" t="e">
        <f>'1 RawCompil CB March 2020'!#REF!</f>
        <v>#REF!</v>
      </c>
      <c r="M15" s="20" t="e">
        <f>'1 RawCompil CB March 2020'!#REF!</f>
        <v>#REF!</v>
      </c>
      <c r="N15" s="20" t="e">
        <f>'1 RawCompil CB March 2020'!#REF!</f>
        <v>#REF!</v>
      </c>
      <c r="O15" s="20" t="e">
        <f>'1 RawCompil CB March 2020'!#REF!</f>
        <v>#REF!</v>
      </c>
      <c r="P15" s="20" t="e">
        <f>'1 RawCompil CB March 2020'!#REF!</f>
        <v>#REF!</v>
      </c>
      <c r="Q15" s="20" t="e">
        <f>'1 RawCompil CB March 2020'!#REF!</f>
        <v>#REF!</v>
      </c>
      <c r="R15" s="20" t="e">
        <f>'1 RawCompil CB March 2020'!#REF!</f>
        <v>#REF!</v>
      </c>
      <c r="S15" s="20" t="e">
        <f>'1 RawCompil CB March 2020'!#REF!</f>
        <v>#REF!</v>
      </c>
      <c r="T15" s="20" t="e">
        <f>'1 RawCompil CB March 2020'!#REF!</f>
        <v>#REF!</v>
      </c>
      <c r="U15" s="20" t="e">
        <f>'1 RawCompil CB March 2020'!#REF!</f>
        <v>#REF!</v>
      </c>
      <c r="V15" s="20" t="e">
        <f>'1 RawCompil CB March 2020'!#REF!</f>
        <v>#REF!</v>
      </c>
      <c r="W15" s="20" t="e">
        <f>'1 RawCompil CB March 2020'!#REF!</f>
        <v>#REF!</v>
      </c>
      <c r="X15" s="20" t="e">
        <f>'1 RawCompil CB March 2020'!#REF!</f>
        <v>#REF!</v>
      </c>
      <c r="Y15" s="20" t="e">
        <f>'1 RawCompil CB March 2020'!#REF!</f>
        <v>#REF!</v>
      </c>
      <c r="Z15" s="20" t="e">
        <f>'1 RawCompil CB March 2020'!#REF!</f>
        <v>#REF!</v>
      </c>
      <c r="AA15" s="20" t="e">
        <f>'1 RawCompil CB March 2020'!#REF!</f>
        <v>#REF!</v>
      </c>
      <c r="AB15" s="20" t="e">
        <f>'1 RawCompil CB March 2020'!#REF!</f>
        <v>#REF!</v>
      </c>
      <c r="AC15" s="20" t="e">
        <f>'1 RawCompil CB March 2020'!#REF!</f>
        <v>#REF!</v>
      </c>
      <c r="AD15" s="20" t="e">
        <f>'1 RawCompil CB March 2020'!#REF!</f>
        <v>#REF!</v>
      </c>
      <c r="AE15" s="20" t="e">
        <f>'1 RawCompil CB March 2020'!#REF!</f>
        <v>#REF!</v>
      </c>
      <c r="AF15" s="20">
        <f>'1 RawCompil CB March 2020'!E14</f>
        <v>0</v>
      </c>
      <c r="AG15" s="20" t="e">
        <f>'1 RawCompil CB March 2020'!#REF!</f>
        <v>#REF!</v>
      </c>
      <c r="AH15" s="20" t="e">
        <f>'1 RawCompil CB March 2020'!#REF!</f>
        <v>#REF!</v>
      </c>
      <c r="AI15" s="23" t="e">
        <f t="shared" si="0"/>
        <v>#REF!</v>
      </c>
    </row>
    <row r="16" spans="2:35" ht="16.5" thickTop="1" thickBot="1" x14ac:dyDescent="0.3">
      <c r="B16" s="21" t="s">
        <v>37</v>
      </c>
      <c r="C16" s="3" t="s">
        <v>19</v>
      </c>
      <c r="D16" s="24" t="s">
        <v>86</v>
      </c>
      <c r="E16" s="20" t="e">
        <f>'1 RawCompil CB March 2020'!#REF!</f>
        <v>#REF!</v>
      </c>
      <c r="F16" s="20" t="e">
        <f>'1 RawCompil CB March 2020'!#REF!</f>
        <v>#REF!</v>
      </c>
      <c r="G16" s="20" t="e">
        <f>'1 RawCompil CB March 2020'!#REF!</f>
        <v>#REF!</v>
      </c>
      <c r="H16" s="20" t="e">
        <f>'1 RawCompil CB March 2020'!#REF!</f>
        <v>#REF!</v>
      </c>
      <c r="I16" s="20" t="e">
        <f>'1 RawCompil CB March 2020'!#REF!</f>
        <v>#REF!</v>
      </c>
      <c r="J16" s="20" t="e">
        <f>'1 RawCompil CB March 2020'!#REF!</f>
        <v>#REF!</v>
      </c>
      <c r="K16" s="20" t="e">
        <f>'1 RawCompil CB March 2020'!#REF!</f>
        <v>#REF!</v>
      </c>
      <c r="L16" s="20" t="e">
        <f>'1 RawCompil CB March 2020'!#REF!</f>
        <v>#REF!</v>
      </c>
      <c r="M16" s="20" t="e">
        <f>'1 RawCompil CB March 2020'!#REF!</f>
        <v>#REF!</v>
      </c>
      <c r="N16" s="20" t="e">
        <f>'1 RawCompil CB March 2020'!#REF!</f>
        <v>#REF!</v>
      </c>
      <c r="O16" s="20" t="e">
        <f>'1 RawCompil CB March 2020'!#REF!</f>
        <v>#REF!</v>
      </c>
      <c r="P16" s="20" t="e">
        <f>'1 RawCompil CB March 2020'!#REF!</f>
        <v>#REF!</v>
      </c>
      <c r="Q16" s="20" t="e">
        <f>'1 RawCompil CB March 2020'!#REF!</f>
        <v>#REF!</v>
      </c>
      <c r="R16" s="20" t="e">
        <f>'1 RawCompil CB March 2020'!#REF!</f>
        <v>#REF!</v>
      </c>
      <c r="S16" s="20" t="e">
        <f>'1 RawCompil CB March 2020'!#REF!</f>
        <v>#REF!</v>
      </c>
      <c r="T16" s="20" t="e">
        <f>'1 RawCompil CB March 2020'!#REF!</f>
        <v>#REF!</v>
      </c>
      <c r="U16" s="20" t="e">
        <f>'1 RawCompil CB March 2020'!#REF!</f>
        <v>#REF!</v>
      </c>
      <c r="V16" s="20" t="e">
        <f>'1 RawCompil CB March 2020'!#REF!</f>
        <v>#REF!</v>
      </c>
      <c r="W16" s="20" t="e">
        <f>'1 RawCompil CB March 2020'!#REF!</f>
        <v>#REF!</v>
      </c>
      <c r="X16" s="20" t="e">
        <f>'1 RawCompil CB March 2020'!#REF!</f>
        <v>#REF!</v>
      </c>
      <c r="Y16" s="20" t="e">
        <f>'1 RawCompil CB March 2020'!#REF!</f>
        <v>#REF!</v>
      </c>
      <c r="Z16" s="20" t="e">
        <f>'1 RawCompil CB March 2020'!#REF!</f>
        <v>#REF!</v>
      </c>
      <c r="AA16" s="20" t="e">
        <f>'1 RawCompil CB March 2020'!#REF!</f>
        <v>#REF!</v>
      </c>
      <c r="AB16" s="20" t="e">
        <f>'1 RawCompil CB March 2020'!#REF!</f>
        <v>#REF!</v>
      </c>
      <c r="AC16" s="20" t="e">
        <f>'1 RawCompil CB March 2020'!#REF!</f>
        <v>#REF!</v>
      </c>
      <c r="AD16" s="20" t="e">
        <f>'1 RawCompil CB March 2020'!#REF!</f>
        <v>#REF!</v>
      </c>
      <c r="AE16" s="20" t="e">
        <f>'1 RawCompil CB March 2020'!#REF!</f>
        <v>#REF!</v>
      </c>
      <c r="AF16" s="20">
        <f>'1 RawCompil CB March 2020'!E15</f>
        <v>0</v>
      </c>
      <c r="AG16" s="20" t="e">
        <f>'1 RawCompil CB March 2020'!#REF!</f>
        <v>#REF!</v>
      </c>
      <c r="AH16" s="20" t="e">
        <f>'1 RawCompil CB March 2020'!#REF!</f>
        <v>#REF!</v>
      </c>
      <c r="AI16" s="23" t="e">
        <f t="shared" si="0"/>
        <v>#REF!</v>
      </c>
    </row>
    <row r="17" spans="2:36" ht="16.5" thickTop="1" thickBot="1" x14ac:dyDescent="0.3">
      <c r="B17" s="21" t="s">
        <v>36</v>
      </c>
      <c r="C17" s="3" t="s">
        <v>31</v>
      </c>
      <c r="D17" s="3"/>
      <c r="E17" s="20" t="e">
        <f>'1 RawCompil CB March 2020'!#REF!</f>
        <v>#REF!</v>
      </c>
      <c r="F17" s="20" t="e">
        <f>'1 RawCompil CB March 2020'!#REF!</f>
        <v>#REF!</v>
      </c>
      <c r="G17" s="20" t="e">
        <f>'1 RawCompil CB March 2020'!#REF!</f>
        <v>#REF!</v>
      </c>
      <c r="H17" s="20" t="e">
        <f>'1 RawCompil CB March 2020'!#REF!</f>
        <v>#REF!</v>
      </c>
      <c r="I17" s="20" t="e">
        <f>'1 RawCompil CB March 2020'!#REF!</f>
        <v>#REF!</v>
      </c>
      <c r="J17" s="20" t="e">
        <f>'1 RawCompil CB March 2020'!#REF!</f>
        <v>#REF!</v>
      </c>
      <c r="K17" s="20" t="e">
        <f>'1 RawCompil CB March 2020'!#REF!</f>
        <v>#REF!</v>
      </c>
      <c r="L17" s="20" t="e">
        <f>'1 RawCompil CB March 2020'!#REF!</f>
        <v>#REF!</v>
      </c>
      <c r="M17" s="20" t="e">
        <f>'1 RawCompil CB March 2020'!#REF!</f>
        <v>#REF!</v>
      </c>
      <c r="N17" s="20" t="e">
        <f>'1 RawCompil CB March 2020'!#REF!</f>
        <v>#REF!</v>
      </c>
      <c r="O17" s="20" t="e">
        <f>'1 RawCompil CB March 2020'!#REF!</f>
        <v>#REF!</v>
      </c>
      <c r="P17" s="20" t="e">
        <f>'1 RawCompil CB March 2020'!#REF!</f>
        <v>#REF!</v>
      </c>
      <c r="Q17" s="20" t="e">
        <f>'1 RawCompil CB March 2020'!#REF!</f>
        <v>#REF!</v>
      </c>
      <c r="R17" s="20" t="e">
        <f>'1 RawCompil CB March 2020'!#REF!</f>
        <v>#REF!</v>
      </c>
      <c r="S17" s="20" t="e">
        <f>'1 RawCompil CB March 2020'!#REF!</f>
        <v>#REF!</v>
      </c>
      <c r="T17" s="20" t="e">
        <f>'1 RawCompil CB March 2020'!#REF!</f>
        <v>#REF!</v>
      </c>
      <c r="U17" s="20" t="e">
        <f>'1 RawCompil CB March 2020'!#REF!</f>
        <v>#REF!</v>
      </c>
      <c r="V17" s="20" t="e">
        <f>'1 RawCompil CB March 2020'!#REF!</f>
        <v>#REF!</v>
      </c>
      <c r="W17" s="20" t="e">
        <f>'1 RawCompil CB March 2020'!#REF!</f>
        <v>#REF!</v>
      </c>
      <c r="X17" s="20" t="e">
        <f>'1 RawCompil CB March 2020'!#REF!</f>
        <v>#REF!</v>
      </c>
      <c r="Y17" s="20" t="e">
        <f>'1 RawCompil CB March 2020'!#REF!</f>
        <v>#REF!</v>
      </c>
      <c r="Z17" s="20" t="e">
        <f>'1 RawCompil CB March 2020'!#REF!</f>
        <v>#REF!</v>
      </c>
      <c r="AA17" s="20" t="e">
        <f>'1 RawCompil CB March 2020'!#REF!</f>
        <v>#REF!</v>
      </c>
      <c r="AB17" s="20" t="e">
        <f>'1 RawCompil CB March 2020'!#REF!</f>
        <v>#REF!</v>
      </c>
      <c r="AC17" s="20" t="e">
        <f>'1 RawCompil CB March 2020'!#REF!</f>
        <v>#REF!</v>
      </c>
      <c r="AD17" s="20" t="e">
        <f>'1 RawCompil CB March 2020'!#REF!</f>
        <v>#REF!</v>
      </c>
      <c r="AE17" s="20" t="e">
        <f>'1 RawCompil CB March 2020'!#REF!</f>
        <v>#REF!</v>
      </c>
      <c r="AF17" s="20">
        <f>'1 RawCompil CB March 2020'!E16</f>
        <v>0</v>
      </c>
      <c r="AG17" s="20" t="e">
        <f>'1 RawCompil CB March 2020'!#REF!</f>
        <v>#REF!</v>
      </c>
      <c r="AH17" s="20" t="e">
        <f>'1 RawCompil CB March 2020'!#REF!</f>
        <v>#REF!</v>
      </c>
      <c r="AI17" s="23" t="e">
        <f t="shared" si="0"/>
        <v>#REF!</v>
      </c>
    </row>
    <row r="18" spans="2:36" ht="16.5" thickTop="1" thickBot="1" x14ac:dyDescent="0.3">
      <c r="B18" s="21" t="s">
        <v>36</v>
      </c>
      <c r="C18" s="3" t="s">
        <v>20</v>
      </c>
      <c r="D18" s="24" t="s">
        <v>87</v>
      </c>
      <c r="E18" s="20" t="e">
        <f>'1 RawCompil CB March 2020'!#REF!</f>
        <v>#REF!</v>
      </c>
      <c r="F18" s="20" t="e">
        <f>'1 RawCompil CB March 2020'!#REF!</f>
        <v>#REF!</v>
      </c>
      <c r="G18" s="20" t="e">
        <f>'1 RawCompil CB March 2020'!#REF!</f>
        <v>#REF!</v>
      </c>
      <c r="H18" s="20" t="e">
        <f>'1 RawCompil CB March 2020'!#REF!</f>
        <v>#REF!</v>
      </c>
      <c r="I18" s="20" t="e">
        <f>'1 RawCompil CB March 2020'!#REF!</f>
        <v>#REF!</v>
      </c>
      <c r="J18" s="20" t="e">
        <f>'1 RawCompil CB March 2020'!#REF!</f>
        <v>#REF!</v>
      </c>
      <c r="K18" s="20" t="e">
        <f>'1 RawCompil CB March 2020'!#REF!</f>
        <v>#REF!</v>
      </c>
      <c r="L18" s="20" t="e">
        <f>'1 RawCompil CB March 2020'!#REF!</f>
        <v>#REF!</v>
      </c>
      <c r="M18" s="20" t="e">
        <f>'1 RawCompil CB March 2020'!#REF!</f>
        <v>#REF!</v>
      </c>
      <c r="N18" s="20" t="e">
        <f>'1 RawCompil CB March 2020'!#REF!</f>
        <v>#REF!</v>
      </c>
      <c r="O18" s="20" t="e">
        <f>'1 RawCompil CB March 2020'!#REF!</f>
        <v>#REF!</v>
      </c>
      <c r="P18" s="20" t="e">
        <f>'1 RawCompil CB March 2020'!#REF!</f>
        <v>#REF!</v>
      </c>
      <c r="Q18" s="20" t="e">
        <f>'1 RawCompil CB March 2020'!#REF!</f>
        <v>#REF!</v>
      </c>
      <c r="R18" s="20" t="e">
        <f>'1 RawCompil CB March 2020'!#REF!</f>
        <v>#REF!</v>
      </c>
      <c r="S18" s="20" t="e">
        <f>'1 RawCompil CB March 2020'!#REF!</f>
        <v>#REF!</v>
      </c>
      <c r="T18" s="20" t="e">
        <f>'1 RawCompil CB March 2020'!#REF!</f>
        <v>#REF!</v>
      </c>
      <c r="U18" s="20" t="e">
        <f>'1 RawCompil CB March 2020'!#REF!</f>
        <v>#REF!</v>
      </c>
      <c r="V18" s="20" t="e">
        <f>'1 RawCompil CB March 2020'!#REF!</f>
        <v>#REF!</v>
      </c>
      <c r="W18" s="20" t="e">
        <f>'1 RawCompil CB March 2020'!#REF!</f>
        <v>#REF!</v>
      </c>
      <c r="X18" s="20" t="e">
        <f>'1 RawCompil CB March 2020'!#REF!</f>
        <v>#REF!</v>
      </c>
      <c r="Y18" s="20" t="e">
        <f>'1 RawCompil CB March 2020'!#REF!</f>
        <v>#REF!</v>
      </c>
      <c r="Z18" s="20" t="e">
        <f>'1 RawCompil CB March 2020'!#REF!</f>
        <v>#REF!</v>
      </c>
      <c r="AA18" s="20" t="e">
        <f>'1 RawCompil CB March 2020'!#REF!</f>
        <v>#REF!</v>
      </c>
      <c r="AB18" s="20" t="e">
        <f>'1 RawCompil CB March 2020'!#REF!</f>
        <v>#REF!</v>
      </c>
      <c r="AC18" s="20" t="e">
        <f>'1 RawCompil CB March 2020'!#REF!</f>
        <v>#REF!</v>
      </c>
      <c r="AD18" s="20" t="e">
        <f>'1 RawCompil CB March 2020'!#REF!</f>
        <v>#REF!</v>
      </c>
      <c r="AE18" s="20" t="e">
        <f>'1 RawCompil CB March 2020'!#REF!</f>
        <v>#REF!</v>
      </c>
      <c r="AF18" s="20">
        <f>'1 RawCompil CB March 2020'!E17</f>
        <v>0</v>
      </c>
      <c r="AG18" s="20" t="e">
        <f>'1 RawCompil CB March 2020'!#REF!</f>
        <v>#REF!</v>
      </c>
      <c r="AH18" s="20" t="e">
        <f>'1 RawCompil CB March 2020'!#REF!</f>
        <v>#REF!</v>
      </c>
      <c r="AI18" s="23" t="e">
        <f t="shared" si="0"/>
        <v>#REF!</v>
      </c>
    </row>
    <row r="19" spans="2:36" ht="15" customHeight="1" thickTop="1" thickBot="1" x14ac:dyDescent="0.3">
      <c r="B19" s="21" t="s">
        <v>21</v>
      </c>
      <c r="C19" s="3" t="s">
        <v>33</v>
      </c>
      <c r="D19" s="24" t="s">
        <v>88</v>
      </c>
      <c r="E19" s="20" t="e">
        <f>'1 RawCompil CB March 2020'!#REF!</f>
        <v>#REF!</v>
      </c>
      <c r="F19" s="20" t="e">
        <f>'1 RawCompil CB March 2020'!#REF!</f>
        <v>#REF!</v>
      </c>
      <c r="G19" s="20" t="e">
        <f>'1 RawCompil CB March 2020'!#REF!</f>
        <v>#REF!</v>
      </c>
      <c r="H19" s="20" t="e">
        <f>'1 RawCompil CB March 2020'!#REF!</f>
        <v>#REF!</v>
      </c>
      <c r="I19" s="20" t="e">
        <f>'1 RawCompil CB March 2020'!#REF!</f>
        <v>#REF!</v>
      </c>
      <c r="J19" s="20" t="e">
        <f>'1 RawCompil CB March 2020'!#REF!</f>
        <v>#REF!</v>
      </c>
      <c r="K19" s="20" t="e">
        <f>'1 RawCompil CB March 2020'!#REF!</f>
        <v>#REF!</v>
      </c>
      <c r="L19" s="20" t="e">
        <f>'1 RawCompil CB March 2020'!#REF!</f>
        <v>#REF!</v>
      </c>
      <c r="M19" s="20" t="e">
        <f>'1 RawCompil CB March 2020'!#REF!</f>
        <v>#REF!</v>
      </c>
      <c r="N19" s="20" t="e">
        <f>'1 RawCompil CB March 2020'!#REF!</f>
        <v>#REF!</v>
      </c>
      <c r="O19" s="20" t="e">
        <f>'1 RawCompil CB March 2020'!#REF!</f>
        <v>#REF!</v>
      </c>
      <c r="P19" s="20" t="e">
        <f>'1 RawCompil CB March 2020'!#REF!</f>
        <v>#REF!</v>
      </c>
      <c r="Q19" s="20" t="e">
        <f>'1 RawCompil CB March 2020'!#REF!</f>
        <v>#REF!</v>
      </c>
      <c r="R19" s="20" t="e">
        <f>'1 RawCompil CB March 2020'!#REF!</f>
        <v>#REF!</v>
      </c>
      <c r="S19" s="20" t="e">
        <f>'1 RawCompil CB March 2020'!#REF!</f>
        <v>#REF!</v>
      </c>
      <c r="T19" s="20" t="e">
        <f>'1 RawCompil CB March 2020'!#REF!</f>
        <v>#REF!</v>
      </c>
      <c r="U19" s="20" t="e">
        <f>'1 RawCompil CB March 2020'!#REF!</f>
        <v>#REF!</v>
      </c>
      <c r="V19" s="20" t="e">
        <f>'1 RawCompil CB March 2020'!#REF!</f>
        <v>#REF!</v>
      </c>
      <c r="W19" s="20" t="e">
        <f>'1 RawCompil CB March 2020'!#REF!</f>
        <v>#REF!</v>
      </c>
      <c r="X19" s="20" t="e">
        <f>'1 RawCompil CB March 2020'!#REF!</f>
        <v>#REF!</v>
      </c>
      <c r="Y19" s="20" t="e">
        <f>'1 RawCompil CB March 2020'!#REF!</f>
        <v>#REF!</v>
      </c>
      <c r="Z19" s="20" t="e">
        <f>'1 RawCompil CB March 2020'!#REF!</f>
        <v>#REF!</v>
      </c>
      <c r="AA19" s="20" t="e">
        <f>'1 RawCompil CB March 2020'!#REF!</f>
        <v>#REF!</v>
      </c>
      <c r="AB19" s="20" t="e">
        <f>'1 RawCompil CB March 2020'!#REF!</f>
        <v>#REF!</v>
      </c>
      <c r="AC19" s="20" t="e">
        <f>'1 RawCompil CB March 2020'!#REF!</f>
        <v>#REF!</v>
      </c>
      <c r="AD19" s="20" t="e">
        <f>'1 RawCompil CB March 2020'!#REF!</f>
        <v>#REF!</v>
      </c>
      <c r="AE19" s="20" t="e">
        <f>'1 RawCompil CB March 2020'!#REF!</f>
        <v>#REF!</v>
      </c>
      <c r="AF19" s="20">
        <f>'1 RawCompil CB March 2020'!E18</f>
        <v>0</v>
      </c>
      <c r="AG19" s="20" t="e">
        <f>'1 RawCompil CB March 2020'!#REF!</f>
        <v>#REF!</v>
      </c>
      <c r="AH19" s="20" t="e">
        <f>'1 RawCompil CB March 2020'!#REF!</f>
        <v>#REF!</v>
      </c>
      <c r="AI19" s="23" t="e">
        <f t="shared" si="0"/>
        <v>#REF!</v>
      </c>
    </row>
    <row r="20" spans="2:36" ht="25.5" thickTop="1" thickBot="1" x14ac:dyDescent="0.3">
      <c r="B20" s="21" t="s">
        <v>21</v>
      </c>
      <c r="C20" s="3" t="s">
        <v>32</v>
      </c>
      <c r="D20" s="24" t="s">
        <v>89</v>
      </c>
      <c r="E20" s="20" t="e">
        <f>'1 RawCompil CB March 2020'!#REF!</f>
        <v>#REF!</v>
      </c>
      <c r="F20" s="20" t="e">
        <f>'1 RawCompil CB March 2020'!#REF!</f>
        <v>#REF!</v>
      </c>
      <c r="G20" s="20" t="e">
        <f>'1 RawCompil CB March 2020'!#REF!</f>
        <v>#REF!</v>
      </c>
      <c r="H20" s="20" t="e">
        <f>'1 RawCompil CB March 2020'!#REF!</f>
        <v>#REF!</v>
      </c>
      <c r="I20" s="20" t="e">
        <f>'1 RawCompil CB March 2020'!#REF!</f>
        <v>#REF!</v>
      </c>
      <c r="J20" s="20" t="e">
        <f>'1 RawCompil CB March 2020'!#REF!</f>
        <v>#REF!</v>
      </c>
      <c r="K20" s="20" t="e">
        <f>'1 RawCompil CB March 2020'!#REF!</f>
        <v>#REF!</v>
      </c>
      <c r="L20" s="20" t="e">
        <f>'1 RawCompil CB March 2020'!#REF!</f>
        <v>#REF!</v>
      </c>
      <c r="M20" s="20" t="e">
        <f>'1 RawCompil CB March 2020'!#REF!</f>
        <v>#REF!</v>
      </c>
      <c r="N20" s="20" t="e">
        <f>'1 RawCompil CB March 2020'!#REF!</f>
        <v>#REF!</v>
      </c>
      <c r="O20" s="20" t="e">
        <f>'1 RawCompil CB March 2020'!#REF!</f>
        <v>#REF!</v>
      </c>
      <c r="P20" s="20" t="e">
        <f>'1 RawCompil CB March 2020'!#REF!</f>
        <v>#REF!</v>
      </c>
      <c r="Q20" s="20" t="e">
        <f>'1 RawCompil CB March 2020'!#REF!</f>
        <v>#REF!</v>
      </c>
      <c r="R20" s="20" t="e">
        <f>'1 RawCompil CB March 2020'!#REF!</f>
        <v>#REF!</v>
      </c>
      <c r="S20" s="20" t="e">
        <f>'1 RawCompil CB March 2020'!#REF!</f>
        <v>#REF!</v>
      </c>
      <c r="T20" s="20" t="e">
        <f>'1 RawCompil CB March 2020'!#REF!</f>
        <v>#REF!</v>
      </c>
      <c r="U20" s="20" t="e">
        <f>'1 RawCompil CB March 2020'!#REF!</f>
        <v>#REF!</v>
      </c>
      <c r="V20" s="20" t="e">
        <f>'1 RawCompil CB March 2020'!#REF!</f>
        <v>#REF!</v>
      </c>
      <c r="W20" s="20" t="e">
        <f>'1 RawCompil CB March 2020'!#REF!</f>
        <v>#REF!</v>
      </c>
      <c r="X20" s="20" t="e">
        <f>'1 RawCompil CB March 2020'!#REF!</f>
        <v>#REF!</v>
      </c>
      <c r="Y20" s="20" t="e">
        <f>'1 RawCompil CB March 2020'!#REF!</f>
        <v>#REF!</v>
      </c>
      <c r="Z20" s="20" t="e">
        <f>'1 RawCompil CB March 2020'!#REF!</f>
        <v>#REF!</v>
      </c>
      <c r="AA20" s="20" t="e">
        <f>'1 RawCompil CB March 2020'!#REF!</f>
        <v>#REF!</v>
      </c>
      <c r="AB20" s="20" t="e">
        <f>'1 RawCompil CB March 2020'!#REF!</f>
        <v>#REF!</v>
      </c>
      <c r="AC20" s="20" t="e">
        <f>'1 RawCompil CB March 2020'!#REF!</f>
        <v>#REF!</v>
      </c>
      <c r="AD20" s="20" t="e">
        <f>'1 RawCompil CB March 2020'!#REF!</f>
        <v>#REF!</v>
      </c>
      <c r="AE20" s="20" t="e">
        <f>'1 RawCompil CB March 2020'!#REF!</f>
        <v>#REF!</v>
      </c>
      <c r="AF20" s="20">
        <f>'1 RawCompil CB March 2020'!E19</f>
        <v>0</v>
      </c>
      <c r="AG20" s="20" t="e">
        <f>'1 RawCompil CB March 2020'!#REF!</f>
        <v>#REF!</v>
      </c>
      <c r="AH20" s="20" t="e">
        <f>'1 RawCompil CB March 2020'!#REF!</f>
        <v>#REF!</v>
      </c>
      <c r="AI20" s="23" t="e">
        <f t="shared" si="0"/>
        <v>#REF!</v>
      </c>
    </row>
    <row r="21" spans="2:36" ht="16.5" thickTop="1" thickBot="1" x14ac:dyDescent="0.3">
      <c r="B21" s="21" t="s">
        <v>22</v>
      </c>
      <c r="C21" s="3" t="s">
        <v>23</v>
      </c>
      <c r="D21" s="24" t="s">
        <v>90</v>
      </c>
      <c r="E21" s="20" t="e">
        <f>'1 RawCompil CB March 2020'!#REF!</f>
        <v>#REF!</v>
      </c>
      <c r="F21" s="20" t="e">
        <f>'1 RawCompil CB March 2020'!#REF!</f>
        <v>#REF!</v>
      </c>
      <c r="G21" s="20" t="e">
        <f>'1 RawCompil CB March 2020'!#REF!</f>
        <v>#REF!</v>
      </c>
      <c r="H21" s="20" t="e">
        <f>'1 RawCompil CB March 2020'!#REF!</f>
        <v>#REF!</v>
      </c>
      <c r="I21" s="20" t="e">
        <f>'1 RawCompil CB March 2020'!#REF!</f>
        <v>#REF!</v>
      </c>
      <c r="J21" s="20" t="e">
        <f>'1 RawCompil CB March 2020'!#REF!</f>
        <v>#REF!</v>
      </c>
      <c r="K21" s="20" t="e">
        <f>'1 RawCompil CB March 2020'!#REF!</f>
        <v>#REF!</v>
      </c>
      <c r="L21" s="20" t="e">
        <f>'1 RawCompil CB March 2020'!#REF!</f>
        <v>#REF!</v>
      </c>
      <c r="M21" s="20" t="e">
        <f>'1 RawCompil CB March 2020'!#REF!</f>
        <v>#REF!</v>
      </c>
      <c r="N21" s="20" t="e">
        <f>'1 RawCompil CB March 2020'!#REF!</f>
        <v>#REF!</v>
      </c>
      <c r="O21" s="20" t="e">
        <f>'1 RawCompil CB March 2020'!#REF!</f>
        <v>#REF!</v>
      </c>
      <c r="P21" s="20" t="e">
        <f>'1 RawCompil CB March 2020'!#REF!</f>
        <v>#REF!</v>
      </c>
      <c r="Q21" s="20" t="e">
        <f>'1 RawCompil CB March 2020'!#REF!</f>
        <v>#REF!</v>
      </c>
      <c r="R21" s="20" t="e">
        <f>'1 RawCompil CB March 2020'!#REF!</f>
        <v>#REF!</v>
      </c>
      <c r="S21" s="20" t="e">
        <f>'1 RawCompil CB March 2020'!#REF!</f>
        <v>#REF!</v>
      </c>
      <c r="T21" s="20" t="e">
        <f>'1 RawCompil CB March 2020'!#REF!</f>
        <v>#REF!</v>
      </c>
      <c r="U21" s="20" t="e">
        <f>'1 RawCompil CB March 2020'!#REF!</f>
        <v>#REF!</v>
      </c>
      <c r="V21" s="20" t="e">
        <f>'1 RawCompil CB March 2020'!#REF!</f>
        <v>#REF!</v>
      </c>
      <c r="W21" s="20" t="e">
        <f>'1 RawCompil CB March 2020'!#REF!</f>
        <v>#REF!</v>
      </c>
      <c r="X21" s="20" t="e">
        <f>'1 RawCompil CB March 2020'!#REF!</f>
        <v>#REF!</v>
      </c>
      <c r="Y21" s="20" t="e">
        <f>'1 RawCompil CB March 2020'!#REF!</f>
        <v>#REF!</v>
      </c>
      <c r="Z21" s="20" t="e">
        <f>'1 RawCompil CB March 2020'!#REF!</f>
        <v>#REF!</v>
      </c>
      <c r="AA21" s="20" t="e">
        <f>'1 RawCompil CB March 2020'!#REF!</f>
        <v>#REF!</v>
      </c>
      <c r="AB21" s="20" t="e">
        <f>'1 RawCompil CB March 2020'!#REF!</f>
        <v>#REF!</v>
      </c>
      <c r="AC21" s="20" t="e">
        <f>'1 RawCompil CB March 2020'!#REF!</f>
        <v>#REF!</v>
      </c>
      <c r="AD21" s="20" t="e">
        <f>'1 RawCompil CB March 2020'!#REF!</f>
        <v>#REF!</v>
      </c>
      <c r="AE21" s="20" t="e">
        <f>'1 RawCompil CB March 2020'!#REF!</f>
        <v>#REF!</v>
      </c>
      <c r="AF21" s="20">
        <f>'1 RawCompil CB March 2020'!E20</f>
        <v>0</v>
      </c>
      <c r="AG21" s="20" t="e">
        <f>'1 RawCompil CB March 2020'!#REF!</f>
        <v>#REF!</v>
      </c>
      <c r="AH21" s="20" t="e">
        <f>'1 RawCompil CB March 2020'!#REF!</f>
        <v>#REF!</v>
      </c>
      <c r="AI21" s="23" t="e">
        <f t="shared" si="0"/>
        <v>#REF!</v>
      </c>
    </row>
    <row r="22" spans="2:36" ht="16.5" thickTop="1" thickBot="1" x14ac:dyDescent="0.3">
      <c r="B22" s="21" t="s">
        <v>24</v>
      </c>
      <c r="C22" s="3" t="s">
        <v>25</v>
      </c>
      <c r="D22" s="24" t="s">
        <v>91</v>
      </c>
      <c r="E22" s="20" t="e">
        <f>'1 RawCompil CB March 2020'!#REF!</f>
        <v>#REF!</v>
      </c>
      <c r="F22" s="20" t="e">
        <f>'1 RawCompil CB March 2020'!#REF!</f>
        <v>#REF!</v>
      </c>
      <c r="G22" s="20" t="e">
        <f>'1 RawCompil CB March 2020'!#REF!</f>
        <v>#REF!</v>
      </c>
      <c r="H22" s="20" t="e">
        <f>'1 RawCompil CB March 2020'!#REF!</f>
        <v>#REF!</v>
      </c>
      <c r="I22" s="20" t="e">
        <f>'1 RawCompil CB March 2020'!#REF!</f>
        <v>#REF!</v>
      </c>
      <c r="J22" s="20" t="e">
        <f>'1 RawCompil CB March 2020'!#REF!</f>
        <v>#REF!</v>
      </c>
      <c r="K22" s="20" t="e">
        <f>'1 RawCompil CB March 2020'!#REF!</f>
        <v>#REF!</v>
      </c>
      <c r="L22" s="20" t="e">
        <f>'1 RawCompil CB March 2020'!#REF!</f>
        <v>#REF!</v>
      </c>
      <c r="M22" s="20" t="e">
        <f>'1 RawCompil CB March 2020'!#REF!</f>
        <v>#REF!</v>
      </c>
      <c r="N22" s="20" t="e">
        <f>'1 RawCompil CB March 2020'!#REF!</f>
        <v>#REF!</v>
      </c>
      <c r="O22" s="20" t="e">
        <f>'1 RawCompil CB March 2020'!#REF!</f>
        <v>#REF!</v>
      </c>
      <c r="P22" s="20" t="e">
        <f>'1 RawCompil CB March 2020'!#REF!</f>
        <v>#REF!</v>
      </c>
      <c r="Q22" s="20" t="e">
        <f>'1 RawCompil CB March 2020'!#REF!</f>
        <v>#REF!</v>
      </c>
      <c r="R22" s="20" t="e">
        <f>'1 RawCompil CB March 2020'!#REF!</f>
        <v>#REF!</v>
      </c>
      <c r="S22" s="20" t="e">
        <f>'1 RawCompil CB March 2020'!#REF!</f>
        <v>#REF!</v>
      </c>
      <c r="T22" s="20" t="e">
        <f>'1 RawCompil CB March 2020'!#REF!</f>
        <v>#REF!</v>
      </c>
      <c r="U22" s="20" t="e">
        <f>'1 RawCompil CB March 2020'!#REF!</f>
        <v>#REF!</v>
      </c>
      <c r="V22" s="20" t="e">
        <f>'1 RawCompil CB March 2020'!#REF!</f>
        <v>#REF!</v>
      </c>
      <c r="W22" s="20" t="e">
        <f>'1 RawCompil CB March 2020'!#REF!</f>
        <v>#REF!</v>
      </c>
      <c r="X22" s="20" t="e">
        <f>'1 RawCompil CB March 2020'!#REF!</f>
        <v>#REF!</v>
      </c>
      <c r="Y22" s="20" t="e">
        <f>'1 RawCompil CB March 2020'!#REF!</f>
        <v>#REF!</v>
      </c>
      <c r="Z22" s="20" t="e">
        <f>'1 RawCompil CB March 2020'!#REF!</f>
        <v>#REF!</v>
      </c>
      <c r="AA22" s="20" t="e">
        <f>'1 RawCompil CB March 2020'!#REF!</f>
        <v>#REF!</v>
      </c>
      <c r="AB22" s="20" t="e">
        <f>'1 RawCompil CB March 2020'!#REF!</f>
        <v>#REF!</v>
      </c>
      <c r="AC22" s="20" t="e">
        <f>'1 RawCompil CB March 2020'!#REF!</f>
        <v>#REF!</v>
      </c>
      <c r="AD22" s="20" t="e">
        <f>'1 RawCompil CB March 2020'!#REF!</f>
        <v>#REF!</v>
      </c>
      <c r="AE22" s="20" t="e">
        <f>'1 RawCompil CB March 2020'!#REF!</f>
        <v>#REF!</v>
      </c>
      <c r="AF22" s="20">
        <f>'1 RawCompil CB March 2020'!E21</f>
        <v>0</v>
      </c>
      <c r="AG22" s="20" t="e">
        <f>'1 RawCompil CB March 2020'!#REF!</f>
        <v>#REF!</v>
      </c>
      <c r="AH22" s="20" t="e">
        <f>'1 RawCompil CB March 2020'!#REF!</f>
        <v>#REF!</v>
      </c>
      <c r="AI22" s="23" t="e">
        <f t="shared" si="0"/>
        <v>#REF!</v>
      </c>
    </row>
    <row r="23" spans="2:36" ht="16.5" thickTop="1" thickBot="1" x14ac:dyDescent="0.3">
      <c r="B23" s="21" t="s">
        <v>26</v>
      </c>
      <c r="C23" s="3" t="s">
        <v>27</v>
      </c>
      <c r="D23" s="24" t="s">
        <v>92</v>
      </c>
      <c r="E23" s="20" t="e">
        <f>'1 RawCompil CB March 2020'!#REF!</f>
        <v>#REF!</v>
      </c>
      <c r="F23" s="20" t="e">
        <f>'1 RawCompil CB March 2020'!#REF!</f>
        <v>#REF!</v>
      </c>
      <c r="G23" s="20" t="e">
        <f>'1 RawCompil CB March 2020'!#REF!</f>
        <v>#REF!</v>
      </c>
      <c r="H23" s="20" t="e">
        <f>'1 RawCompil CB March 2020'!#REF!</f>
        <v>#REF!</v>
      </c>
      <c r="I23" s="20" t="e">
        <f>'1 RawCompil CB March 2020'!#REF!</f>
        <v>#REF!</v>
      </c>
      <c r="J23" s="20" t="e">
        <f>'1 RawCompil CB March 2020'!#REF!</f>
        <v>#REF!</v>
      </c>
      <c r="K23" s="20" t="e">
        <f>'1 RawCompil CB March 2020'!#REF!</f>
        <v>#REF!</v>
      </c>
      <c r="L23" s="20" t="e">
        <f>'1 RawCompil CB March 2020'!#REF!</f>
        <v>#REF!</v>
      </c>
      <c r="M23" s="20" t="e">
        <f>'1 RawCompil CB March 2020'!#REF!</f>
        <v>#REF!</v>
      </c>
      <c r="N23" s="20" t="e">
        <f>'1 RawCompil CB March 2020'!#REF!</f>
        <v>#REF!</v>
      </c>
      <c r="O23" s="20" t="e">
        <f>'1 RawCompil CB March 2020'!#REF!</f>
        <v>#REF!</v>
      </c>
      <c r="P23" s="20" t="e">
        <f>'1 RawCompil CB March 2020'!#REF!</f>
        <v>#REF!</v>
      </c>
      <c r="Q23" s="20" t="e">
        <f>'1 RawCompil CB March 2020'!#REF!</f>
        <v>#REF!</v>
      </c>
      <c r="R23" s="20" t="e">
        <f>'1 RawCompil CB March 2020'!#REF!</f>
        <v>#REF!</v>
      </c>
      <c r="S23" s="20" t="e">
        <f>'1 RawCompil CB March 2020'!#REF!</f>
        <v>#REF!</v>
      </c>
      <c r="T23" s="20" t="e">
        <f>'1 RawCompil CB March 2020'!#REF!</f>
        <v>#REF!</v>
      </c>
      <c r="U23" s="20" t="e">
        <f>'1 RawCompil CB March 2020'!#REF!</f>
        <v>#REF!</v>
      </c>
      <c r="V23" s="20" t="e">
        <f>'1 RawCompil CB March 2020'!#REF!</f>
        <v>#REF!</v>
      </c>
      <c r="W23" s="20" t="e">
        <f>'1 RawCompil CB March 2020'!#REF!</f>
        <v>#REF!</v>
      </c>
      <c r="X23" s="20" t="e">
        <f>'1 RawCompil CB March 2020'!#REF!</f>
        <v>#REF!</v>
      </c>
      <c r="Y23" s="20" t="e">
        <f>'1 RawCompil CB March 2020'!#REF!</f>
        <v>#REF!</v>
      </c>
      <c r="Z23" s="20" t="e">
        <f>'1 RawCompil CB March 2020'!#REF!</f>
        <v>#REF!</v>
      </c>
      <c r="AA23" s="20" t="e">
        <f>'1 RawCompil CB March 2020'!#REF!</f>
        <v>#REF!</v>
      </c>
      <c r="AB23" s="20" t="e">
        <f>'1 RawCompil CB March 2020'!#REF!</f>
        <v>#REF!</v>
      </c>
      <c r="AC23" s="20" t="e">
        <f>'1 RawCompil CB March 2020'!#REF!</f>
        <v>#REF!</v>
      </c>
      <c r="AD23" s="20" t="e">
        <f>'1 RawCompil CB March 2020'!#REF!</f>
        <v>#REF!</v>
      </c>
      <c r="AE23" s="20" t="e">
        <f>'1 RawCompil CB March 2020'!#REF!</f>
        <v>#REF!</v>
      </c>
      <c r="AF23" s="20">
        <f>'1 RawCompil CB March 2020'!E22</f>
        <v>0</v>
      </c>
      <c r="AG23" s="20" t="e">
        <f>'1 RawCompil CB March 2020'!#REF!</f>
        <v>#REF!</v>
      </c>
      <c r="AH23" s="20" t="e">
        <f>'1 RawCompil CB March 2020'!#REF!</f>
        <v>#REF!</v>
      </c>
      <c r="AI23" s="23" t="e">
        <f t="shared" si="0"/>
        <v>#REF!</v>
      </c>
    </row>
    <row r="24" spans="2:36" ht="16.5" thickTop="1" thickBot="1" x14ac:dyDescent="0.3">
      <c r="B24" s="21" t="s">
        <v>26</v>
      </c>
      <c r="C24" s="3" t="s">
        <v>28</v>
      </c>
      <c r="D24" s="24" t="s">
        <v>93</v>
      </c>
      <c r="E24" s="20" t="e">
        <f>'1 RawCompil CB March 2020'!#REF!</f>
        <v>#REF!</v>
      </c>
      <c r="F24" s="20" t="e">
        <f>'1 RawCompil CB March 2020'!#REF!</f>
        <v>#REF!</v>
      </c>
      <c r="G24" s="20" t="e">
        <f>'1 RawCompil CB March 2020'!#REF!</f>
        <v>#REF!</v>
      </c>
      <c r="H24" s="20" t="e">
        <f>'1 RawCompil CB March 2020'!#REF!</f>
        <v>#REF!</v>
      </c>
      <c r="I24" s="20" t="e">
        <f>'1 RawCompil CB March 2020'!#REF!</f>
        <v>#REF!</v>
      </c>
      <c r="J24" s="20" t="e">
        <f>'1 RawCompil CB March 2020'!#REF!</f>
        <v>#REF!</v>
      </c>
      <c r="K24" s="20" t="e">
        <f>'1 RawCompil CB March 2020'!#REF!</f>
        <v>#REF!</v>
      </c>
      <c r="L24" s="20" t="e">
        <f>'1 RawCompil CB March 2020'!#REF!</f>
        <v>#REF!</v>
      </c>
      <c r="M24" s="20" t="e">
        <f>'1 RawCompil CB March 2020'!#REF!</f>
        <v>#REF!</v>
      </c>
      <c r="N24" s="20" t="e">
        <f>'1 RawCompil CB March 2020'!#REF!</f>
        <v>#REF!</v>
      </c>
      <c r="O24" s="20" t="e">
        <f>'1 RawCompil CB March 2020'!#REF!</f>
        <v>#REF!</v>
      </c>
      <c r="P24" s="20" t="e">
        <f>'1 RawCompil CB March 2020'!#REF!</f>
        <v>#REF!</v>
      </c>
      <c r="Q24" s="20" t="e">
        <f>'1 RawCompil CB March 2020'!#REF!</f>
        <v>#REF!</v>
      </c>
      <c r="R24" s="20" t="e">
        <f>'1 RawCompil CB March 2020'!#REF!</f>
        <v>#REF!</v>
      </c>
      <c r="S24" s="20" t="e">
        <f>'1 RawCompil CB March 2020'!#REF!</f>
        <v>#REF!</v>
      </c>
      <c r="T24" s="20" t="e">
        <f>'1 RawCompil CB March 2020'!#REF!</f>
        <v>#REF!</v>
      </c>
      <c r="U24" s="20" t="e">
        <f>'1 RawCompil CB March 2020'!#REF!</f>
        <v>#REF!</v>
      </c>
      <c r="V24" s="20" t="e">
        <f>'1 RawCompil CB March 2020'!#REF!</f>
        <v>#REF!</v>
      </c>
      <c r="W24" s="20" t="e">
        <f>'1 RawCompil CB March 2020'!#REF!</f>
        <v>#REF!</v>
      </c>
      <c r="X24" s="20" t="e">
        <f>'1 RawCompil CB March 2020'!#REF!</f>
        <v>#REF!</v>
      </c>
      <c r="Y24" s="20" t="e">
        <f>'1 RawCompil CB March 2020'!#REF!</f>
        <v>#REF!</v>
      </c>
      <c r="Z24" s="20" t="e">
        <f>'1 RawCompil CB March 2020'!#REF!</f>
        <v>#REF!</v>
      </c>
      <c r="AA24" s="20" t="e">
        <f>'1 RawCompil CB March 2020'!#REF!</f>
        <v>#REF!</v>
      </c>
      <c r="AB24" s="20" t="e">
        <f>'1 RawCompil CB March 2020'!#REF!</f>
        <v>#REF!</v>
      </c>
      <c r="AC24" s="20" t="e">
        <f>'1 RawCompil CB March 2020'!#REF!</f>
        <v>#REF!</v>
      </c>
      <c r="AD24" s="20" t="e">
        <f>'1 RawCompil CB March 2020'!#REF!</f>
        <v>#REF!</v>
      </c>
      <c r="AE24" s="20" t="e">
        <f>'1 RawCompil CB March 2020'!#REF!</f>
        <v>#REF!</v>
      </c>
      <c r="AF24" s="20">
        <f>'1 RawCompil CB March 2020'!E23</f>
        <v>0</v>
      </c>
      <c r="AG24" s="20" t="e">
        <f>'1 RawCompil CB March 2020'!#REF!</f>
        <v>#REF!</v>
      </c>
      <c r="AH24" s="20" t="e">
        <f>'1 RawCompil CB March 2020'!#REF!</f>
        <v>#REF!</v>
      </c>
      <c r="AI24" s="23" t="e">
        <f t="shared" si="0"/>
        <v>#REF!</v>
      </c>
    </row>
    <row r="25" spans="2:36" ht="16.5" thickTop="1" thickBot="1" x14ac:dyDescent="0.3">
      <c r="B25" s="21" t="s">
        <v>26</v>
      </c>
      <c r="C25" s="3" t="s">
        <v>29</v>
      </c>
      <c r="D25" s="24" t="s">
        <v>94</v>
      </c>
      <c r="E25" s="20" t="e">
        <f>'1 RawCompil CB March 2020'!#REF!</f>
        <v>#REF!</v>
      </c>
      <c r="F25" s="20" t="e">
        <f>'1 RawCompil CB March 2020'!#REF!</f>
        <v>#REF!</v>
      </c>
      <c r="G25" s="20" t="e">
        <f>'1 RawCompil CB March 2020'!#REF!</f>
        <v>#REF!</v>
      </c>
      <c r="H25" s="20" t="e">
        <f>'1 RawCompil CB March 2020'!#REF!</f>
        <v>#REF!</v>
      </c>
      <c r="I25" s="20" t="e">
        <f>'1 RawCompil CB March 2020'!#REF!</f>
        <v>#REF!</v>
      </c>
      <c r="J25" s="20" t="e">
        <f>'1 RawCompil CB March 2020'!#REF!</f>
        <v>#REF!</v>
      </c>
      <c r="K25" s="20" t="e">
        <f>'1 RawCompil CB March 2020'!#REF!</f>
        <v>#REF!</v>
      </c>
      <c r="L25" s="20" t="e">
        <f>'1 RawCompil CB March 2020'!#REF!</f>
        <v>#REF!</v>
      </c>
      <c r="M25" s="20" t="e">
        <f>'1 RawCompil CB March 2020'!#REF!</f>
        <v>#REF!</v>
      </c>
      <c r="N25" s="20" t="e">
        <f>'1 RawCompil CB March 2020'!#REF!</f>
        <v>#REF!</v>
      </c>
      <c r="O25" s="20" t="e">
        <f>'1 RawCompil CB March 2020'!#REF!</f>
        <v>#REF!</v>
      </c>
      <c r="P25" s="20" t="e">
        <f>'1 RawCompil CB March 2020'!#REF!</f>
        <v>#REF!</v>
      </c>
      <c r="Q25" s="20" t="e">
        <f>'1 RawCompil CB March 2020'!#REF!</f>
        <v>#REF!</v>
      </c>
      <c r="R25" s="20" t="e">
        <f>'1 RawCompil CB March 2020'!#REF!</f>
        <v>#REF!</v>
      </c>
      <c r="S25" s="20" t="e">
        <f>'1 RawCompil CB March 2020'!#REF!</f>
        <v>#REF!</v>
      </c>
      <c r="T25" s="20" t="e">
        <f>'1 RawCompil CB March 2020'!#REF!</f>
        <v>#REF!</v>
      </c>
      <c r="U25" s="20" t="e">
        <f>'1 RawCompil CB March 2020'!#REF!</f>
        <v>#REF!</v>
      </c>
      <c r="V25" s="20" t="e">
        <f>'1 RawCompil CB March 2020'!#REF!</f>
        <v>#REF!</v>
      </c>
      <c r="W25" s="20" t="e">
        <f>'1 RawCompil CB March 2020'!#REF!</f>
        <v>#REF!</v>
      </c>
      <c r="X25" s="20" t="e">
        <f>'1 RawCompil CB March 2020'!#REF!</f>
        <v>#REF!</v>
      </c>
      <c r="Y25" s="20" t="e">
        <f>'1 RawCompil CB March 2020'!#REF!</f>
        <v>#REF!</v>
      </c>
      <c r="Z25" s="20" t="e">
        <f>'1 RawCompil CB March 2020'!#REF!</f>
        <v>#REF!</v>
      </c>
      <c r="AA25" s="20" t="e">
        <f>'1 RawCompil CB March 2020'!#REF!</f>
        <v>#REF!</v>
      </c>
      <c r="AB25" s="20" t="e">
        <f>'1 RawCompil CB March 2020'!#REF!</f>
        <v>#REF!</v>
      </c>
      <c r="AC25" s="20" t="e">
        <f>'1 RawCompil CB March 2020'!#REF!</f>
        <v>#REF!</v>
      </c>
      <c r="AD25" s="20" t="e">
        <f>'1 RawCompil CB March 2020'!#REF!</f>
        <v>#REF!</v>
      </c>
      <c r="AE25" s="20" t="e">
        <f>'1 RawCompil CB March 2020'!#REF!</f>
        <v>#REF!</v>
      </c>
      <c r="AF25" s="20">
        <f>'1 RawCompil CB March 2020'!E24</f>
        <v>0</v>
      </c>
      <c r="AG25" s="20" t="e">
        <f>'1 RawCompil CB March 2020'!#REF!</f>
        <v>#REF!</v>
      </c>
      <c r="AH25" s="20" t="e">
        <f>'1 RawCompil CB March 2020'!#REF!</f>
        <v>#REF!</v>
      </c>
      <c r="AI25" s="23" t="e">
        <f t="shared" si="0"/>
        <v>#REF!</v>
      </c>
    </row>
    <row r="26" spans="2:36" ht="16.5" thickTop="1" thickBot="1" x14ac:dyDescent="0.3">
      <c r="B26" s="21" t="s">
        <v>26</v>
      </c>
      <c r="C26" s="3" t="s">
        <v>30</v>
      </c>
      <c r="D26" s="24" t="s">
        <v>95</v>
      </c>
      <c r="E26" s="20" t="e">
        <f>'1 RawCompil CB March 2020'!#REF!</f>
        <v>#REF!</v>
      </c>
      <c r="F26" s="20" t="e">
        <f>'1 RawCompil CB March 2020'!#REF!</f>
        <v>#REF!</v>
      </c>
      <c r="G26" s="20" t="e">
        <f>'1 RawCompil CB March 2020'!#REF!</f>
        <v>#REF!</v>
      </c>
      <c r="H26" s="20" t="e">
        <f>'1 RawCompil CB March 2020'!#REF!</f>
        <v>#REF!</v>
      </c>
      <c r="I26" s="20" t="e">
        <f>'1 RawCompil CB March 2020'!#REF!</f>
        <v>#REF!</v>
      </c>
      <c r="J26" s="20" t="e">
        <f>'1 RawCompil CB March 2020'!#REF!</f>
        <v>#REF!</v>
      </c>
      <c r="K26" s="20" t="e">
        <f>'1 RawCompil CB March 2020'!#REF!</f>
        <v>#REF!</v>
      </c>
      <c r="L26" s="20" t="e">
        <f>'1 RawCompil CB March 2020'!#REF!</f>
        <v>#REF!</v>
      </c>
      <c r="M26" s="20" t="e">
        <f>'1 RawCompil CB March 2020'!#REF!</f>
        <v>#REF!</v>
      </c>
      <c r="N26" s="20" t="e">
        <f>'1 RawCompil CB March 2020'!#REF!</f>
        <v>#REF!</v>
      </c>
      <c r="O26" s="20" t="e">
        <f>'1 RawCompil CB March 2020'!#REF!</f>
        <v>#REF!</v>
      </c>
      <c r="P26" s="20" t="e">
        <f>'1 RawCompil CB March 2020'!#REF!</f>
        <v>#REF!</v>
      </c>
      <c r="Q26" s="20" t="e">
        <f>'1 RawCompil CB March 2020'!#REF!</f>
        <v>#REF!</v>
      </c>
      <c r="R26" s="20" t="e">
        <f>'1 RawCompil CB March 2020'!#REF!</f>
        <v>#REF!</v>
      </c>
      <c r="S26" s="20" t="e">
        <f>'1 RawCompil CB March 2020'!#REF!</f>
        <v>#REF!</v>
      </c>
      <c r="T26" s="20" t="e">
        <f>'1 RawCompil CB March 2020'!#REF!</f>
        <v>#REF!</v>
      </c>
      <c r="U26" s="20" t="e">
        <f>'1 RawCompil CB March 2020'!#REF!</f>
        <v>#REF!</v>
      </c>
      <c r="V26" s="20" t="e">
        <f>'1 RawCompil CB March 2020'!#REF!</f>
        <v>#REF!</v>
      </c>
      <c r="W26" s="20" t="e">
        <f>'1 RawCompil CB March 2020'!#REF!</f>
        <v>#REF!</v>
      </c>
      <c r="X26" s="20" t="e">
        <f>'1 RawCompil CB March 2020'!#REF!</f>
        <v>#REF!</v>
      </c>
      <c r="Y26" s="20" t="e">
        <f>'1 RawCompil CB March 2020'!#REF!</f>
        <v>#REF!</v>
      </c>
      <c r="Z26" s="20" t="e">
        <f>'1 RawCompil CB March 2020'!#REF!</f>
        <v>#REF!</v>
      </c>
      <c r="AA26" s="20" t="e">
        <f>'1 RawCompil CB March 2020'!#REF!</f>
        <v>#REF!</v>
      </c>
      <c r="AB26" s="20" t="e">
        <f>'1 RawCompil CB March 2020'!#REF!</f>
        <v>#REF!</v>
      </c>
      <c r="AC26" s="20" t="e">
        <f>'1 RawCompil CB March 2020'!#REF!</f>
        <v>#REF!</v>
      </c>
      <c r="AD26" s="20" t="e">
        <f>'1 RawCompil CB March 2020'!#REF!</f>
        <v>#REF!</v>
      </c>
      <c r="AE26" s="20" t="e">
        <f>'1 RawCompil CB March 2020'!#REF!</f>
        <v>#REF!</v>
      </c>
      <c r="AF26" s="20">
        <f>'1 RawCompil CB March 2020'!E25</f>
        <v>0</v>
      </c>
      <c r="AG26" s="20" t="e">
        <f>'1 RawCompil CB March 2020'!#REF!</f>
        <v>#REF!</v>
      </c>
      <c r="AH26" s="20" t="e">
        <f>'1 RawCompil CB March 2020'!#REF!</f>
        <v>#REF!</v>
      </c>
      <c r="AI26" s="23" t="e">
        <f t="shared" si="0"/>
        <v>#REF!</v>
      </c>
      <c r="AJ26" s="2"/>
    </row>
    <row r="27" spans="2:36" ht="17.45" customHeight="1" thickTop="1" thickBot="1" x14ac:dyDescent="0.3">
      <c r="B27" s="21" t="s">
        <v>34</v>
      </c>
      <c r="C27" s="3" t="s">
        <v>35</v>
      </c>
      <c r="D27" s="24" t="s">
        <v>96</v>
      </c>
      <c r="E27" s="20" t="e">
        <f>'1 RawCompil CB March 2020'!#REF!</f>
        <v>#REF!</v>
      </c>
      <c r="F27" s="20" t="e">
        <f>'1 RawCompil CB March 2020'!#REF!</f>
        <v>#REF!</v>
      </c>
      <c r="G27" s="20" t="e">
        <f>'1 RawCompil CB March 2020'!#REF!</f>
        <v>#REF!</v>
      </c>
      <c r="H27" s="20" t="e">
        <f>'1 RawCompil CB March 2020'!#REF!</f>
        <v>#REF!</v>
      </c>
      <c r="I27" s="20" t="e">
        <f>'1 RawCompil CB March 2020'!#REF!</f>
        <v>#REF!</v>
      </c>
      <c r="J27" s="20" t="e">
        <f>'1 RawCompil CB March 2020'!#REF!</f>
        <v>#REF!</v>
      </c>
      <c r="K27" s="20" t="e">
        <f>'1 RawCompil CB March 2020'!#REF!</f>
        <v>#REF!</v>
      </c>
      <c r="L27" s="20" t="e">
        <f>'1 RawCompil CB March 2020'!#REF!</f>
        <v>#REF!</v>
      </c>
      <c r="M27" s="20" t="e">
        <f>'1 RawCompil CB March 2020'!#REF!</f>
        <v>#REF!</v>
      </c>
      <c r="N27" s="20" t="e">
        <f>'1 RawCompil CB March 2020'!#REF!</f>
        <v>#REF!</v>
      </c>
      <c r="O27" s="20" t="e">
        <f>'1 RawCompil CB March 2020'!#REF!</f>
        <v>#REF!</v>
      </c>
      <c r="P27" s="20" t="e">
        <f>'1 RawCompil CB March 2020'!#REF!</f>
        <v>#REF!</v>
      </c>
      <c r="Q27" s="20" t="e">
        <f>'1 RawCompil CB March 2020'!#REF!</f>
        <v>#REF!</v>
      </c>
      <c r="R27" s="20" t="e">
        <f>'1 RawCompil CB March 2020'!#REF!</f>
        <v>#REF!</v>
      </c>
      <c r="S27" s="20" t="e">
        <f>'1 RawCompil CB March 2020'!#REF!</f>
        <v>#REF!</v>
      </c>
      <c r="T27" s="20" t="e">
        <f>'1 RawCompil CB March 2020'!#REF!</f>
        <v>#REF!</v>
      </c>
      <c r="U27" s="20" t="e">
        <f>'1 RawCompil CB March 2020'!#REF!</f>
        <v>#REF!</v>
      </c>
      <c r="V27" s="20" t="e">
        <f>'1 RawCompil CB March 2020'!#REF!</f>
        <v>#REF!</v>
      </c>
      <c r="W27" s="20" t="e">
        <f>'1 RawCompil CB March 2020'!#REF!</f>
        <v>#REF!</v>
      </c>
      <c r="X27" s="20" t="e">
        <f>'1 RawCompil CB March 2020'!#REF!</f>
        <v>#REF!</v>
      </c>
      <c r="Y27" s="20" t="e">
        <f>'1 RawCompil CB March 2020'!#REF!</f>
        <v>#REF!</v>
      </c>
      <c r="Z27" s="20" t="e">
        <f>'1 RawCompil CB March 2020'!#REF!</f>
        <v>#REF!</v>
      </c>
      <c r="AA27" s="20" t="e">
        <f>'1 RawCompil CB March 2020'!#REF!</f>
        <v>#REF!</v>
      </c>
      <c r="AB27" s="20" t="e">
        <f>'1 RawCompil CB March 2020'!#REF!</f>
        <v>#REF!</v>
      </c>
      <c r="AC27" s="20" t="e">
        <f>'1 RawCompil CB March 2020'!#REF!</f>
        <v>#REF!</v>
      </c>
      <c r="AD27" s="20" t="e">
        <f>'1 RawCompil CB March 2020'!#REF!</f>
        <v>#REF!</v>
      </c>
      <c r="AE27" s="20" t="e">
        <f>'1 RawCompil CB March 2020'!#REF!</f>
        <v>#REF!</v>
      </c>
      <c r="AF27" s="20">
        <f>'1 RawCompil CB March 2020'!E26</f>
        <v>0</v>
      </c>
      <c r="AG27" s="20" t="e">
        <f>'1 RawCompil CB March 2020'!#REF!</f>
        <v>#REF!</v>
      </c>
      <c r="AH27" s="20" t="e">
        <f>'1 RawCompil CB March 2020'!#REF!</f>
        <v>#REF!</v>
      </c>
      <c r="AI27" s="23" t="e">
        <f t="shared" si="0"/>
        <v>#REF!</v>
      </c>
    </row>
    <row r="28" spans="2:36" ht="16.5" thickTop="1" thickBot="1" x14ac:dyDescent="0.3">
      <c r="B28" s="10"/>
      <c r="C28" s="11" t="s">
        <v>72</v>
      </c>
      <c r="D28" s="11"/>
      <c r="E28" s="17" t="e">
        <f>SUM(Table13[AT])</f>
        <v>#REF!</v>
      </c>
      <c r="F28" s="17" t="e">
        <f>SUM(Table13[BE])</f>
        <v>#REF!</v>
      </c>
      <c r="G28" s="17" t="e">
        <f>SUM(Table13[BG])</f>
        <v>#REF!</v>
      </c>
      <c r="H28" s="17" t="e">
        <f>SUM(Table13[HR])</f>
        <v>#REF!</v>
      </c>
      <c r="I28" s="17" t="e">
        <f>SUM(Table13[CY])</f>
        <v>#REF!</v>
      </c>
      <c r="J28" s="17" t="e">
        <f>SUM(Table13[CZ])</f>
        <v>#REF!</v>
      </c>
      <c r="K28" s="17" t="e">
        <f>SUM(Table13[DK])</f>
        <v>#REF!</v>
      </c>
      <c r="L28" s="17" t="e">
        <f>SUM(Table13[EE])</f>
        <v>#REF!</v>
      </c>
      <c r="M28" s="17" t="e">
        <f>SUM(Table13[FI])</f>
        <v>#REF!</v>
      </c>
      <c r="N28" s="17" t="e">
        <f>SUM(Table13[FR])</f>
        <v>#REF!</v>
      </c>
      <c r="O28" s="17" t="e">
        <f>SUM(Table13[DE])</f>
        <v>#REF!</v>
      </c>
      <c r="P28" s="17" t="e">
        <f>SUM(Table13[GR])</f>
        <v>#REF!</v>
      </c>
      <c r="Q28" s="17" t="e">
        <f>SUM(Table13[HU])</f>
        <v>#REF!</v>
      </c>
      <c r="R28" s="17" t="e">
        <f>SUM(Table13[IS])</f>
        <v>#REF!</v>
      </c>
      <c r="S28" s="17" t="e">
        <f>SUM(Table13[IE])</f>
        <v>#REF!</v>
      </c>
      <c r="T28" s="17" t="e">
        <f>SUM(Table13[IT])</f>
        <v>#REF!</v>
      </c>
      <c r="U28" s="17" t="e">
        <f>SUM(Table13[LV])</f>
        <v>#REF!</v>
      </c>
      <c r="V28" s="17" t="e">
        <f>SUM(Table13[LT])</f>
        <v>#REF!</v>
      </c>
      <c r="W28" s="17" t="e">
        <f>SUM(Table13[LU])</f>
        <v>#REF!</v>
      </c>
      <c r="X28" s="17" t="e">
        <f>SUM(Table13[MT])</f>
        <v>#REF!</v>
      </c>
      <c r="Y28" s="17" t="e">
        <f>SUM(Table13[NL])</f>
        <v>#REF!</v>
      </c>
      <c r="Z28" s="17" t="e">
        <f>SUM(Table13[NO])</f>
        <v>#REF!</v>
      </c>
      <c r="AA28" s="17" t="e">
        <f>SUM(Table13[PO])</f>
        <v>#REF!</v>
      </c>
      <c r="AB28" s="17" t="e">
        <f>SUM(Table13[PT])</f>
        <v>#REF!</v>
      </c>
      <c r="AC28" s="17" t="e">
        <f>SUM(Table13[RO])</f>
        <v>#REF!</v>
      </c>
      <c r="AD28" s="17" t="e">
        <f>SUM(Table13[SK])</f>
        <v>#REF!</v>
      </c>
      <c r="AE28" s="17" t="e">
        <f>SUM(Table13[SI])</f>
        <v>#REF!</v>
      </c>
      <c r="AF28" s="17">
        <f>SUM(Table13[ES])</f>
        <v>0</v>
      </c>
      <c r="AG28" s="17" t="e">
        <f>SUM(Table13[SE])</f>
        <v>#REF!</v>
      </c>
      <c r="AH28" s="17" t="e">
        <f>SUM(Table13[UK])</f>
        <v>#REF!</v>
      </c>
      <c r="AI28" s="13" t="e">
        <f>SUM(AI4:AI27)</f>
        <v>#REF!</v>
      </c>
    </row>
    <row r="29" spans="2:36" ht="15.75" thickTop="1" x14ac:dyDescent="0.25"/>
    <row r="30" spans="2:36" ht="15.75" thickBot="1" x14ac:dyDescent="0.3"/>
    <row r="31" spans="2:36" ht="16.5" thickTop="1" thickBot="1" x14ac:dyDescent="0.3">
      <c r="B31" s="5" t="s">
        <v>73</v>
      </c>
      <c r="C31" s="6"/>
      <c r="D31" s="6"/>
      <c r="E31" s="7"/>
      <c r="F31" s="7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9"/>
    </row>
    <row r="32" spans="2:36" ht="16.5" thickTop="1" thickBot="1" x14ac:dyDescent="0.3">
      <c r="B32" s="4" t="s">
        <v>74</v>
      </c>
      <c r="C32" s="4" t="s">
        <v>2</v>
      </c>
      <c r="D32" s="4" t="s">
        <v>97</v>
      </c>
      <c r="E32" s="18" t="s">
        <v>42</v>
      </c>
      <c r="F32" s="18" t="s">
        <v>43</v>
      </c>
      <c r="G32" s="18" t="s">
        <v>44</v>
      </c>
      <c r="H32" s="18" t="s">
        <v>45</v>
      </c>
      <c r="I32" s="18" t="s">
        <v>46</v>
      </c>
      <c r="J32" s="18" t="s">
        <v>40</v>
      </c>
      <c r="K32" s="18" t="s">
        <v>47</v>
      </c>
      <c r="L32" s="18" t="s">
        <v>48</v>
      </c>
      <c r="M32" s="18" t="s">
        <v>49</v>
      </c>
      <c r="N32" s="18" t="s">
        <v>50</v>
      </c>
      <c r="O32" s="18" t="s">
        <v>51</v>
      </c>
      <c r="P32" s="18" t="s">
        <v>52</v>
      </c>
      <c r="Q32" s="18" t="s">
        <v>53</v>
      </c>
      <c r="R32" s="18" t="s">
        <v>54</v>
      </c>
      <c r="S32" s="18" t="s">
        <v>55</v>
      </c>
      <c r="T32" s="18" t="s">
        <v>56</v>
      </c>
      <c r="U32" s="18" t="s">
        <v>57</v>
      </c>
      <c r="V32" s="18" t="s">
        <v>58</v>
      </c>
      <c r="W32" s="18" t="s">
        <v>59</v>
      </c>
      <c r="X32" s="18" t="s">
        <v>60</v>
      </c>
      <c r="Y32" s="18" t="s">
        <v>61</v>
      </c>
      <c r="Z32" s="18" t="s">
        <v>62</v>
      </c>
      <c r="AA32" s="18" t="s">
        <v>63</v>
      </c>
      <c r="AB32" s="18" t="s">
        <v>64</v>
      </c>
      <c r="AC32" s="18" t="s">
        <v>65</v>
      </c>
      <c r="AD32" s="18" t="s">
        <v>66</v>
      </c>
      <c r="AE32" s="18" t="s">
        <v>67</v>
      </c>
      <c r="AF32" s="18" t="s">
        <v>68</v>
      </c>
      <c r="AG32" s="19" t="s">
        <v>69</v>
      </c>
      <c r="AH32" s="19" t="s">
        <v>70</v>
      </c>
      <c r="AI32" s="14" t="s">
        <v>71</v>
      </c>
    </row>
    <row r="33" spans="2:35" ht="16.5" thickTop="1" thickBot="1" x14ac:dyDescent="0.3">
      <c r="B33" s="21" t="s">
        <v>4</v>
      </c>
      <c r="C33" s="3" t="s">
        <v>5</v>
      </c>
      <c r="D33" s="24" t="s">
        <v>75</v>
      </c>
      <c r="E33" s="20" t="e">
        <f>'1 RawCompil CB March 2020'!#REF!</f>
        <v>#REF!</v>
      </c>
      <c r="F33" s="20" t="e">
        <f>'1 RawCompil CB March 2020'!#REF!</f>
        <v>#REF!</v>
      </c>
      <c r="G33" s="20" t="e">
        <f>'1 RawCompil CB March 2020'!#REF!</f>
        <v>#REF!</v>
      </c>
      <c r="H33" s="20" t="e">
        <f>'1 RawCompil CB March 2020'!#REF!</f>
        <v>#REF!</v>
      </c>
      <c r="I33" s="20" t="e">
        <f>'1 RawCompil CB March 2020'!#REF!</f>
        <v>#REF!</v>
      </c>
      <c r="J33" s="20" t="e">
        <f>'1 RawCompil CB March 2020'!#REF!</f>
        <v>#REF!</v>
      </c>
      <c r="K33" s="20" t="e">
        <f>'1 RawCompil CB March 2020'!#REF!</f>
        <v>#REF!</v>
      </c>
      <c r="L33" s="20" t="e">
        <f>'1 RawCompil CB March 2020'!#REF!</f>
        <v>#REF!</v>
      </c>
      <c r="M33" s="20" t="e">
        <f>'1 RawCompil CB March 2020'!#REF!</f>
        <v>#REF!</v>
      </c>
      <c r="N33" s="20" t="e">
        <f>'1 RawCompil CB March 2020'!#REF!</f>
        <v>#REF!</v>
      </c>
      <c r="O33" s="20" t="e">
        <f>'1 RawCompil CB March 2020'!#REF!</f>
        <v>#REF!</v>
      </c>
      <c r="P33" s="20" t="e">
        <f>'1 RawCompil CB March 2020'!#REF!</f>
        <v>#REF!</v>
      </c>
      <c r="Q33" s="20" t="e">
        <f>'1 RawCompil CB March 2020'!#REF!</f>
        <v>#REF!</v>
      </c>
      <c r="R33" s="20" t="e">
        <f>'1 RawCompil CB March 2020'!#REF!</f>
        <v>#REF!</v>
      </c>
      <c r="S33" s="20" t="e">
        <f>'1 RawCompil CB March 2020'!#REF!</f>
        <v>#REF!</v>
      </c>
      <c r="T33" s="20" t="e">
        <f>'1 RawCompil CB March 2020'!#REF!</f>
        <v>#REF!</v>
      </c>
      <c r="U33" s="20" t="e">
        <f>'1 RawCompil CB March 2020'!#REF!</f>
        <v>#REF!</v>
      </c>
      <c r="V33" s="20" t="e">
        <f>'1 RawCompil CB March 2020'!#REF!</f>
        <v>#REF!</v>
      </c>
      <c r="W33" s="20" t="e">
        <f>'1 RawCompil CB March 2020'!#REF!</f>
        <v>#REF!</v>
      </c>
      <c r="X33" s="20" t="e">
        <f>'1 RawCompil CB March 2020'!#REF!</f>
        <v>#REF!</v>
      </c>
      <c r="Y33" s="20" t="e">
        <f>'1 RawCompil CB March 2020'!#REF!</f>
        <v>#REF!</v>
      </c>
      <c r="Z33" s="20" t="e">
        <f>'1 RawCompil CB March 2020'!#REF!</f>
        <v>#REF!</v>
      </c>
      <c r="AA33" s="20" t="e">
        <f>'1 RawCompil CB March 2020'!#REF!</f>
        <v>#REF!</v>
      </c>
      <c r="AB33" s="20" t="e">
        <f>'1 RawCompil CB March 2020'!#REF!</f>
        <v>#REF!</v>
      </c>
      <c r="AC33" s="20" t="e">
        <f>'1 RawCompil CB March 2020'!#REF!</f>
        <v>#REF!</v>
      </c>
      <c r="AD33" s="20" t="e">
        <f>'1 RawCompil CB March 2020'!#REF!</f>
        <v>#REF!</v>
      </c>
      <c r="AE33" s="20" t="e">
        <f>'1 RawCompil CB March 2020'!#REF!</f>
        <v>#REF!</v>
      </c>
      <c r="AF33" s="20">
        <f>'1 RawCompil CB March 2020'!F3</f>
        <v>0</v>
      </c>
      <c r="AG33" s="20" t="e">
        <f>'1 RawCompil CB March 2020'!#REF!</f>
        <v>#REF!</v>
      </c>
      <c r="AH33" s="20" t="e">
        <f>'1 RawCompil CB March 2020'!#REF!</f>
        <v>#REF!</v>
      </c>
      <c r="AI33" s="13" t="e">
        <f>SUM(E33:AH33)</f>
        <v>#REF!</v>
      </c>
    </row>
    <row r="34" spans="2:35" ht="16.5" thickTop="1" thickBot="1" x14ac:dyDescent="0.3">
      <c r="B34" s="21" t="s">
        <v>4</v>
      </c>
      <c r="C34" s="3" t="s">
        <v>6</v>
      </c>
      <c r="D34" s="24" t="s">
        <v>76</v>
      </c>
      <c r="E34" s="20" t="e">
        <f>'1 RawCompil CB March 2020'!#REF!</f>
        <v>#REF!</v>
      </c>
      <c r="F34" s="20" t="e">
        <f>'1 RawCompil CB March 2020'!#REF!</f>
        <v>#REF!</v>
      </c>
      <c r="G34" s="20" t="e">
        <f>'1 RawCompil CB March 2020'!#REF!</f>
        <v>#REF!</v>
      </c>
      <c r="H34" s="20" t="e">
        <f>'1 RawCompil CB March 2020'!#REF!</f>
        <v>#REF!</v>
      </c>
      <c r="I34" s="20" t="e">
        <f>'1 RawCompil CB March 2020'!#REF!</f>
        <v>#REF!</v>
      </c>
      <c r="J34" s="20" t="e">
        <f>'1 RawCompil CB March 2020'!#REF!</f>
        <v>#REF!</v>
      </c>
      <c r="K34" s="20" t="e">
        <f>'1 RawCompil CB March 2020'!#REF!</f>
        <v>#REF!</v>
      </c>
      <c r="L34" s="20" t="e">
        <f>'1 RawCompil CB March 2020'!#REF!</f>
        <v>#REF!</v>
      </c>
      <c r="M34" s="20" t="e">
        <f>'1 RawCompil CB March 2020'!#REF!</f>
        <v>#REF!</v>
      </c>
      <c r="N34" s="20" t="e">
        <f>'1 RawCompil CB March 2020'!#REF!</f>
        <v>#REF!</v>
      </c>
      <c r="O34" s="20" t="e">
        <f>'1 RawCompil CB March 2020'!#REF!</f>
        <v>#REF!</v>
      </c>
      <c r="P34" s="20" t="e">
        <f>'1 RawCompil CB March 2020'!#REF!</f>
        <v>#REF!</v>
      </c>
      <c r="Q34" s="20" t="e">
        <f>'1 RawCompil CB March 2020'!#REF!</f>
        <v>#REF!</v>
      </c>
      <c r="R34" s="20" t="e">
        <f>'1 RawCompil CB March 2020'!#REF!</f>
        <v>#REF!</v>
      </c>
      <c r="S34" s="20" t="e">
        <f>'1 RawCompil CB March 2020'!#REF!</f>
        <v>#REF!</v>
      </c>
      <c r="T34" s="20" t="e">
        <f>'1 RawCompil CB March 2020'!#REF!</f>
        <v>#REF!</v>
      </c>
      <c r="U34" s="20" t="e">
        <f>'1 RawCompil CB March 2020'!#REF!</f>
        <v>#REF!</v>
      </c>
      <c r="V34" s="20" t="e">
        <f>'1 RawCompil CB March 2020'!#REF!</f>
        <v>#REF!</v>
      </c>
      <c r="W34" s="20" t="e">
        <f>'1 RawCompil CB March 2020'!#REF!</f>
        <v>#REF!</v>
      </c>
      <c r="X34" s="20" t="e">
        <f>'1 RawCompil CB March 2020'!#REF!</f>
        <v>#REF!</v>
      </c>
      <c r="Y34" s="20" t="e">
        <f>'1 RawCompil CB March 2020'!#REF!</f>
        <v>#REF!</v>
      </c>
      <c r="Z34" s="20" t="e">
        <f>'1 RawCompil CB March 2020'!#REF!</f>
        <v>#REF!</v>
      </c>
      <c r="AA34" s="20" t="e">
        <f>'1 RawCompil CB March 2020'!#REF!</f>
        <v>#REF!</v>
      </c>
      <c r="AB34" s="20" t="e">
        <f>'1 RawCompil CB March 2020'!#REF!</f>
        <v>#REF!</v>
      </c>
      <c r="AC34" s="20" t="e">
        <f>'1 RawCompil CB March 2020'!#REF!</f>
        <v>#REF!</v>
      </c>
      <c r="AD34" s="20" t="e">
        <f>'1 RawCompil CB March 2020'!#REF!</f>
        <v>#REF!</v>
      </c>
      <c r="AE34" s="20" t="e">
        <f>'1 RawCompil CB March 2020'!#REF!</f>
        <v>#REF!</v>
      </c>
      <c r="AF34" s="20">
        <f>'1 RawCompil CB March 2020'!F4</f>
        <v>0</v>
      </c>
      <c r="AG34" s="20" t="e">
        <f>'1 RawCompil CB March 2020'!#REF!</f>
        <v>#REF!</v>
      </c>
      <c r="AH34" s="20" t="e">
        <f>'1 RawCompil CB March 2020'!#REF!</f>
        <v>#REF!</v>
      </c>
      <c r="AI34" s="12" t="e">
        <f t="shared" ref="AI34:AI56" si="1">SUM(E34:AH34)</f>
        <v>#REF!</v>
      </c>
    </row>
    <row r="35" spans="2:35" ht="16.5" thickTop="1" thickBot="1" x14ac:dyDescent="0.3">
      <c r="B35" s="21" t="s">
        <v>7</v>
      </c>
      <c r="C35" s="3" t="s">
        <v>8</v>
      </c>
      <c r="D35" s="24" t="s">
        <v>77</v>
      </c>
      <c r="E35" s="20" t="e">
        <f>'1 RawCompil CB March 2020'!#REF!</f>
        <v>#REF!</v>
      </c>
      <c r="F35" s="20" t="e">
        <f>'1 RawCompil CB March 2020'!#REF!</f>
        <v>#REF!</v>
      </c>
      <c r="G35" s="20" t="e">
        <f>'1 RawCompil CB March 2020'!#REF!</f>
        <v>#REF!</v>
      </c>
      <c r="H35" s="20" t="e">
        <f>'1 RawCompil CB March 2020'!#REF!</f>
        <v>#REF!</v>
      </c>
      <c r="I35" s="20" t="e">
        <f>'1 RawCompil CB March 2020'!#REF!</f>
        <v>#REF!</v>
      </c>
      <c r="J35" s="20" t="e">
        <f>'1 RawCompil CB March 2020'!#REF!</f>
        <v>#REF!</v>
      </c>
      <c r="K35" s="20" t="e">
        <f>'1 RawCompil CB March 2020'!#REF!</f>
        <v>#REF!</v>
      </c>
      <c r="L35" s="20" t="e">
        <f>'1 RawCompil CB March 2020'!#REF!</f>
        <v>#REF!</v>
      </c>
      <c r="M35" s="20" t="e">
        <f>'1 RawCompil CB March 2020'!#REF!</f>
        <v>#REF!</v>
      </c>
      <c r="N35" s="20" t="e">
        <f>'1 RawCompil CB March 2020'!#REF!</f>
        <v>#REF!</v>
      </c>
      <c r="O35" s="20" t="e">
        <f>'1 RawCompil CB March 2020'!#REF!</f>
        <v>#REF!</v>
      </c>
      <c r="P35" s="20" t="e">
        <f>'1 RawCompil CB March 2020'!#REF!</f>
        <v>#REF!</v>
      </c>
      <c r="Q35" s="20" t="e">
        <f>'1 RawCompil CB March 2020'!#REF!</f>
        <v>#REF!</v>
      </c>
      <c r="R35" s="20" t="e">
        <f>'1 RawCompil CB March 2020'!#REF!</f>
        <v>#REF!</v>
      </c>
      <c r="S35" s="20" t="e">
        <f>'1 RawCompil CB March 2020'!#REF!</f>
        <v>#REF!</v>
      </c>
      <c r="T35" s="20" t="e">
        <f>'1 RawCompil CB March 2020'!#REF!</f>
        <v>#REF!</v>
      </c>
      <c r="U35" s="20" t="e">
        <f>'1 RawCompil CB March 2020'!#REF!</f>
        <v>#REF!</v>
      </c>
      <c r="V35" s="20" t="e">
        <f>'1 RawCompil CB March 2020'!#REF!</f>
        <v>#REF!</v>
      </c>
      <c r="W35" s="20" t="e">
        <f>'1 RawCompil CB March 2020'!#REF!</f>
        <v>#REF!</v>
      </c>
      <c r="X35" s="20" t="e">
        <f>'1 RawCompil CB March 2020'!#REF!</f>
        <v>#REF!</v>
      </c>
      <c r="Y35" s="20" t="e">
        <f>'1 RawCompil CB March 2020'!#REF!</f>
        <v>#REF!</v>
      </c>
      <c r="Z35" s="20" t="e">
        <f>'1 RawCompil CB March 2020'!#REF!</f>
        <v>#REF!</v>
      </c>
      <c r="AA35" s="20" t="e">
        <f>'1 RawCompil CB March 2020'!#REF!</f>
        <v>#REF!</v>
      </c>
      <c r="AB35" s="20" t="e">
        <f>'1 RawCompil CB March 2020'!#REF!</f>
        <v>#REF!</v>
      </c>
      <c r="AC35" s="20" t="e">
        <f>'1 RawCompil CB March 2020'!#REF!</f>
        <v>#REF!</v>
      </c>
      <c r="AD35" s="20" t="e">
        <f>'1 RawCompil CB March 2020'!#REF!</f>
        <v>#REF!</v>
      </c>
      <c r="AE35" s="20" t="e">
        <f>'1 RawCompil CB March 2020'!#REF!</f>
        <v>#REF!</v>
      </c>
      <c r="AF35" s="20">
        <f>'1 RawCompil CB March 2020'!F5</f>
        <v>11</v>
      </c>
      <c r="AG35" s="20" t="e">
        <f>'1 RawCompil CB March 2020'!#REF!</f>
        <v>#REF!</v>
      </c>
      <c r="AH35" s="20" t="e">
        <f>'1 RawCompil CB March 2020'!#REF!</f>
        <v>#REF!</v>
      </c>
      <c r="AI35" s="15" t="e">
        <f t="shared" si="1"/>
        <v>#REF!</v>
      </c>
    </row>
    <row r="36" spans="2:35" ht="16.5" thickTop="1" thickBot="1" x14ac:dyDescent="0.3">
      <c r="B36" s="21" t="s">
        <v>7</v>
      </c>
      <c r="C36" s="3" t="s">
        <v>9</v>
      </c>
      <c r="D36" s="24" t="s">
        <v>78</v>
      </c>
      <c r="E36" s="20" t="e">
        <f>'1 RawCompil CB March 2020'!#REF!</f>
        <v>#REF!</v>
      </c>
      <c r="F36" s="20" t="e">
        <f>'1 RawCompil CB March 2020'!#REF!</f>
        <v>#REF!</v>
      </c>
      <c r="G36" s="20" t="e">
        <f>'1 RawCompil CB March 2020'!#REF!</f>
        <v>#REF!</v>
      </c>
      <c r="H36" s="20" t="e">
        <f>'1 RawCompil CB March 2020'!#REF!</f>
        <v>#REF!</v>
      </c>
      <c r="I36" s="20" t="e">
        <f>'1 RawCompil CB March 2020'!#REF!</f>
        <v>#REF!</v>
      </c>
      <c r="J36" s="20" t="e">
        <f>'1 RawCompil CB March 2020'!#REF!</f>
        <v>#REF!</v>
      </c>
      <c r="K36" s="20" t="e">
        <f>'1 RawCompil CB March 2020'!#REF!</f>
        <v>#REF!</v>
      </c>
      <c r="L36" s="20" t="e">
        <f>'1 RawCompil CB March 2020'!#REF!</f>
        <v>#REF!</v>
      </c>
      <c r="M36" s="20" t="e">
        <f>'1 RawCompil CB March 2020'!#REF!</f>
        <v>#REF!</v>
      </c>
      <c r="N36" s="20" t="e">
        <f>'1 RawCompil CB March 2020'!#REF!</f>
        <v>#REF!</v>
      </c>
      <c r="O36" s="20" t="e">
        <f>'1 RawCompil CB March 2020'!#REF!</f>
        <v>#REF!</v>
      </c>
      <c r="P36" s="20" t="e">
        <f>'1 RawCompil CB March 2020'!#REF!</f>
        <v>#REF!</v>
      </c>
      <c r="Q36" s="20" t="e">
        <f>'1 RawCompil CB March 2020'!#REF!</f>
        <v>#REF!</v>
      </c>
      <c r="R36" s="20" t="e">
        <f>'1 RawCompil CB March 2020'!#REF!</f>
        <v>#REF!</v>
      </c>
      <c r="S36" s="20" t="e">
        <f>'1 RawCompil CB March 2020'!#REF!</f>
        <v>#REF!</v>
      </c>
      <c r="T36" s="20" t="e">
        <f>'1 RawCompil CB March 2020'!#REF!</f>
        <v>#REF!</v>
      </c>
      <c r="U36" s="20" t="e">
        <f>'1 RawCompil CB March 2020'!#REF!</f>
        <v>#REF!</v>
      </c>
      <c r="V36" s="20" t="e">
        <f>'1 RawCompil CB March 2020'!#REF!</f>
        <v>#REF!</v>
      </c>
      <c r="W36" s="20" t="e">
        <f>'1 RawCompil CB March 2020'!#REF!</f>
        <v>#REF!</v>
      </c>
      <c r="X36" s="20" t="e">
        <f>'1 RawCompil CB March 2020'!#REF!</f>
        <v>#REF!</v>
      </c>
      <c r="Y36" s="20" t="e">
        <f>'1 RawCompil CB March 2020'!#REF!</f>
        <v>#REF!</v>
      </c>
      <c r="Z36" s="20" t="e">
        <f>'1 RawCompil CB March 2020'!#REF!</f>
        <v>#REF!</v>
      </c>
      <c r="AA36" s="20" t="e">
        <f>'1 RawCompil CB March 2020'!#REF!</f>
        <v>#REF!</v>
      </c>
      <c r="AB36" s="20" t="e">
        <f>'1 RawCompil CB March 2020'!#REF!</f>
        <v>#REF!</v>
      </c>
      <c r="AC36" s="20" t="e">
        <f>'1 RawCompil CB March 2020'!#REF!</f>
        <v>#REF!</v>
      </c>
      <c r="AD36" s="20" t="e">
        <f>'1 RawCompil CB March 2020'!#REF!</f>
        <v>#REF!</v>
      </c>
      <c r="AE36" s="20" t="e">
        <f>'1 RawCompil CB March 2020'!#REF!</f>
        <v>#REF!</v>
      </c>
      <c r="AF36" s="20">
        <f>'1 RawCompil CB March 2020'!F6</f>
        <v>0</v>
      </c>
      <c r="AG36" s="20" t="e">
        <f>'1 RawCompil CB March 2020'!#REF!</f>
        <v>#REF!</v>
      </c>
      <c r="AH36" s="20" t="e">
        <f>'1 RawCompil CB March 2020'!#REF!</f>
        <v>#REF!</v>
      </c>
      <c r="AI36" s="15" t="e">
        <f t="shared" si="1"/>
        <v>#REF!</v>
      </c>
    </row>
    <row r="37" spans="2:35" ht="26.25" thickTop="1" thickBot="1" x14ac:dyDescent="0.3">
      <c r="B37" s="21" t="s">
        <v>7</v>
      </c>
      <c r="C37" s="3" t="s">
        <v>10</v>
      </c>
      <c r="D37" s="24" t="s">
        <v>79</v>
      </c>
      <c r="E37" s="20" t="e">
        <f>'1 RawCompil CB March 2020'!#REF!</f>
        <v>#REF!</v>
      </c>
      <c r="F37" s="20" t="e">
        <f>'1 RawCompil CB March 2020'!#REF!</f>
        <v>#REF!</v>
      </c>
      <c r="G37" s="20" t="e">
        <f>'1 RawCompil CB March 2020'!#REF!</f>
        <v>#REF!</v>
      </c>
      <c r="H37" s="20" t="e">
        <f>'1 RawCompil CB March 2020'!#REF!</f>
        <v>#REF!</v>
      </c>
      <c r="I37" s="20" t="e">
        <f>'1 RawCompil CB March 2020'!#REF!</f>
        <v>#REF!</v>
      </c>
      <c r="J37" s="20" t="e">
        <f>'1 RawCompil CB March 2020'!#REF!</f>
        <v>#REF!</v>
      </c>
      <c r="K37" s="20" t="e">
        <f>'1 RawCompil CB March 2020'!#REF!</f>
        <v>#REF!</v>
      </c>
      <c r="L37" s="20" t="e">
        <f>'1 RawCompil CB March 2020'!#REF!</f>
        <v>#REF!</v>
      </c>
      <c r="M37" s="20" t="e">
        <f>'1 RawCompil CB March 2020'!#REF!</f>
        <v>#REF!</v>
      </c>
      <c r="N37" s="20" t="e">
        <f>'1 RawCompil CB March 2020'!#REF!</f>
        <v>#REF!</v>
      </c>
      <c r="O37" s="20" t="e">
        <f>'1 RawCompil CB March 2020'!#REF!</f>
        <v>#REF!</v>
      </c>
      <c r="P37" s="20" t="e">
        <f>'1 RawCompil CB March 2020'!#REF!</f>
        <v>#REF!</v>
      </c>
      <c r="Q37" s="20" t="e">
        <f>'1 RawCompil CB March 2020'!#REF!</f>
        <v>#REF!</v>
      </c>
      <c r="R37" s="20" t="e">
        <f>'1 RawCompil CB March 2020'!#REF!</f>
        <v>#REF!</v>
      </c>
      <c r="S37" s="20" t="e">
        <f>'1 RawCompil CB March 2020'!#REF!</f>
        <v>#REF!</v>
      </c>
      <c r="T37" s="20" t="e">
        <f>'1 RawCompil CB March 2020'!#REF!</f>
        <v>#REF!</v>
      </c>
      <c r="U37" s="20" t="e">
        <f>'1 RawCompil CB March 2020'!#REF!</f>
        <v>#REF!</v>
      </c>
      <c r="V37" s="20" t="e">
        <f>'1 RawCompil CB March 2020'!#REF!</f>
        <v>#REF!</v>
      </c>
      <c r="W37" s="20" t="e">
        <f>'1 RawCompil CB March 2020'!#REF!</f>
        <v>#REF!</v>
      </c>
      <c r="X37" s="20" t="e">
        <f>'1 RawCompil CB March 2020'!#REF!</f>
        <v>#REF!</v>
      </c>
      <c r="Y37" s="20" t="e">
        <f>'1 RawCompil CB March 2020'!#REF!</f>
        <v>#REF!</v>
      </c>
      <c r="Z37" s="20" t="e">
        <f>'1 RawCompil CB March 2020'!#REF!</f>
        <v>#REF!</v>
      </c>
      <c r="AA37" s="20" t="e">
        <f>'1 RawCompil CB March 2020'!#REF!</f>
        <v>#REF!</v>
      </c>
      <c r="AB37" s="20" t="e">
        <f>'1 RawCompil CB March 2020'!#REF!</f>
        <v>#REF!</v>
      </c>
      <c r="AC37" s="20" t="e">
        <f>'1 RawCompil CB March 2020'!#REF!</f>
        <v>#REF!</v>
      </c>
      <c r="AD37" s="20" t="e">
        <f>'1 RawCompil CB March 2020'!#REF!</f>
        <v>#REF!</v>
      </c>
      <c r="AE37" s="20" t="e">
        <f>'1 RawCompil CB March 2020'!#REF!</f>
        <v>#REF!</v>
      </c>
      <c r="AF37" s="20">
        <f>'1 RawCompil CB March 2020'!F7</f>
        <v>0</v>
      </c>
      <c r="AG37" s="20" t="e">
        <f>'1 RawCompil CB March 2020'!#REF!</f>
        <v>#REF!</v>
      </c>
      <c r="AH37" s="20" t="e">
        <f>'1 RawCompil CB March 2020'!#REF!</f>
        <v>#REF!</v>
      </c>
      <c r="AI37" s="15" t="e">
        <f t="shared" si="1"/>
        <v>#REF!</v>
      </c>
    </row>
    <row r="38" spans="2:35" ht="16.5" thickTop="1" thickBot="1" x14ac:dyDescent="0.3">
      <c r="B38" s="21" t="s">
        <v>7</v>
      </c>
      <c r="C38" s="3" t="s">
        <v>11</v>
      </c>
      <c r="D38" s="24" t="s">
        <v>80</v>
      </c>
      <c r="E38" s="20" t="e">
        <f>'1 RawCompil CB March 2020'!#REF!</f>
        <v>#REF!</v>
      </c>
      <c r="F38" s="20" t="e">
        <f>'1 RawCompil CB March 2020'!#REF!</f>
        <v>#REF!</v>
      </c>
      <c r="G38" s="20" t="e">
        <f>'1 RawCompil CB March 2020'!#REF!</f>
        <v>#REF!</v>
      </c>
      <c r="H38" s="20" t="e">
        <f>'1 RawCompil CB March 2020'!#REF!</f>
        <v>#REF!</v>
      </c>
      <c r="I38" s="20" t="e">
        <f>'1 RawCompil CB March 2020'!#REF!</f>
        <v>#REF!</v>
      </c>
      <c r="J38" s="20" t="e">
        <f>'1 RawCompil CB March 2020'!#REF!</f>
        <v>#REF!</v>
      </c>
      <c r="K38" s="20" t="e">
        <f>'1 RawCompil CB March 2020'!#REF!</f>
        <v>#REF!</v>
      </c>
      <c r="L38" s="20" t="e">
        <f>'1 RawCompil CB March 2020'!#REF!</f>
        <v>#REF!</v>
      </c>
      <c r="M38" s="20" t="e">
        <f>'1 RawCompil CB March 2020'!#REF!</f>
        <v>#REF!</v>
      </c>
      <c r="N38" s="20" t="e">
        <f>'1 RawCompil CB March 2020'!#REF!</f>
        <v>#REF!</v>
      </c>
      <c r="O38" s="20" t="e">
        <f>'1 RawCompil CB March 2020'!#REF!</f>
        <v>#REF!</v>
      </c>
      <c r="P38" s="20" t="e">
        <f>'1 RawCompil CB March 2020'!#REF!</f>
        <v>#REF!</v>
      </c>
      <c r="Q38" s="20" t="e">
        <f>'1 RawCompil CB March 2020'!#REF!</f>
        <v>#REF!</v>
      </c>
      <c r="R38" s="20" t="e">
        <f>'1 RawCompil CB March 2020'!#REF!</f>
        <v>#REF!</v>
      </c>
      <c r="S38" s="20" t="e">
        <f>'1 RawCompil CB March 2020'!#REF!</f>
        <v>#REF!</v>
      </c>
      <c r="T38" s="20" t="e">
        <f>'1 RawCompil CB March 2020'!#REF!</f>
        <v>#REF!</v>
      </c>
      <c r="U38" s="20" t="e">
        <f>'1 RawCompil CB March 2020'!#REF!</f>
        <v>#REF!</v>
      </c>
      <c r="V38" s="20" t="e">
        <f>'1 RawCompil CB March 2020'!#REF!</f>
        <v>#REF!</v>
      </c>
      <c r="W38" s="20" t="e">
        <f>'1 RawCompil CB March 2020'!#REF!</f>
        <v>#REF!</v>
      </c>
      <c r="X38" s="20" t="e">
        <f>'1 RawCompil CB March 2020'!#REF!</f>
        <v>#REF!</v>
      </c>
      <c r="Y38" s="20" t="e">
        <f>'1 RawCompil CB March 2020'!#REF!</f>
        <v>#REF!</v>
      </c>
      <c r="Z38" s="20" t="e">
        <f>'1 RawCompil CB March 2020'!#REF!</f>
        <v>#REF!</v>
      </c>
      <c r="AA38" s="20" t="e">
        <f>'1 RawCompil CB March 2020'!#REF!</f>
        <v>#REF!</v>
      </c>
      <c r="AB38" s="20" t="e">
        <f>'1 RawCompil CB March 2020'!#REF!</f>
        <v>#REF!</v>
      </c>
      <c r="AC38" s="20" t="e">
        <f>'1 RawCompil CB March 2020'!#REF!</f>
        <v>#REF!</v>
      </c>
      <c r="AD38" s="20" t="e">
        <f>'1 RawCompil CB March 2020'!#REF!</f>
        <v>#REF!</v>
      </c>
      <c r="AE38" s="20" t="e">
        <f>'1 RawCompil CB March 2020'!#REF!</f>
        <v>#REF!</v>
      </c>
      <c r="AF38" s="20">
        <f>'1 RawCompil CB March 2020'!F8</f>
        <v>2</v>
      </c>
      <c r="AG38" s="20" t="e">
        <f>'1 RawCompil CB March 2020'!#REF!</f>
        <v>#REF!</v>
      </c>
      <c r="AH38" s="20" t="e">
        <f>'1 RawCompil CB March 2020'!#REF!</f>
        <v>#REF!</v>
      </c>
      <c r="AI38" s="15" t="e">
        <f t="shared" si="1"/>
        <v>#REF!</v>
      </c>
    </row>
    <row r="39" spans="2:35" ht="16.5" thickTop="1" thickBot="1" x14ac:dyDescent="0.3">
      <c r="B39" s="21" t="s">
        <v>7</v>
      </c>
      <c r="C39" s="3" t="s">
        <v>12</v>
      </c>
      <c r="D39" s="24" t="s">
        <v>81</v>
      </c>
      <c r="E39" s="20" t="e">
        <f>'1 RawCompil CB March 2020'!#REF!</f>
        <v>#REF!</v>
      </c>
      <c r="F39" s="20" t="e">
        <f>'1 RawCompil CB March 2020'!#REF!</f>
        <v>#REF!</v>
      </c>
      <c r="G39" s="20" t="e">
        <f>'1 RawCompil CB March 2020'!#REF!</f>
        <v>#REF!</v>
      </c>
      <c r="H39" s="20" t="e">
        <f>'1 RawCompil CB March 2020'!#REF!</f>
        <v>#REF!</v>
      </c>
      <c r="I39" s="20" t="e">
        <f>'1 RawCompil CB March 2020'!#REF!</f>
        <v>#REF!</v>
      </c>
      <c r="J39" s="20" t="e">
        <f>'1 RawCompil CB March 2020'!#REF!</f>
        <v>#REF!</v>
      </c>
      <c r="K39" s="20" t="e">
        <f>'1 RawCompil CB March 2020'!#REF!</f>
        <v>#REF!</v>
      </c>
      <c r="L39" s="20" t="e">
        <f>'1 RawCompil CB March 2020'!#REF!</f>
        <v>#REF!</v>
      </c>
      <c r="M39" s="20" t="e">
        <f>'1 RawCompil CB March 2020'!#REF!</f>
        <v>#REF!</v>
      </c>
      <c r="N39" s="20" t="e">
        <f>'1 RawCompil CB March 2020'!#REF!</f>
        <v>#REF!</v>
      </c>
      <c r="O39" s="20" t="e">
        <f>'1 RawCompil CB March 2020'!#REF!</f>
        <v>#REF!</v>
      </c>
      <c r="P39" s="20" t="e">
        <f>'1 RawCompil CB March 2020'!#REF!</f>
        <v>#REF!</v>
      </c>
      <c r="Q39" s="20" t="e">
        <f>'1 RawCompil CB March 2020'!#REF!</f>
        <v>#REF!</v>
      </c>
      <c r="R39" s="20" t="e">
        <f>'1 RawCompil CB March 2020'!#REF!</f>
        <v>#REF!</v>
      </c>
      <c r="S39" s="20" t="e">
        <f>'1 RawCompil CB March 2020'!#REF!</f>
        <v>#REF!</v>
      </c>
      <c r="T39" s="20" t="e">
        <f>'1 RawCompil CB March 2020'!#REF!</f>
        <v>#REF!</v>
      </c>
      <c r="U39" s="20" t="e">
        <f>'1 RawCompil CB March 2020'!#REF!</f>
        <v>#REF!</v>
      </c>
      <c r="V39" s="20" t="e">
        <f>'1 RawCompil CB March 2020'!#REF!</f>
        <v>#REF!</v>
      </c>
      <c r="W39" s="20" t="e">
        <f>'1 RawCompil CB March 2020'!#REF!</f>
        <v>#REF!</v>
      </c>
      <c r="X39" s="20" t="e">
        <f>'1 RawCompil CB March 2020'!#REF!</f>
        <v>#REF!</v>
      </c>
      <c r="Y39" s="20" t="e">
        <f>'1 RawCompil CB March 2020'!#REF!</f>
        <v>#REF!</v>
      </c>
      <c r="Z39" s="20" t="e">
        <f>'1 RawCompil CB March 2020'!#REF!</f>
        <v>#REF!</v>
      </c>
      <c r="AA39" s="20" t="e">
        <f>'1 RawCompil CB March 2020'!#REF!</f>
        <v>#REF!</v>
      </c>
      <c r="AB39" s="20" t="e">
        <f>'1 RawCompil CB March 2020'!#REF!</f>
        <v>#REF!</v>
      </c>
      <c r="AC39" s="20" t="e">
        <f>'1 RawCompil CB March 2020'!#REF!</f>
        <v>#REF!</v>
      </c>
      <c r="AD39" s="20" t="e">
        <f>'1 RawCompil CB March 2020'!#REF!</f>
        <v>#REF!</v>
      </c>
      <c r="AE39" s="20" t="e">
        <f>'1 RawCompil CB March 2020'!#REF!</f>
        <v>#REF!</v>
      </c>
      <c r="AF39" s="20">
        <f>'1 RawCompil CB March 2020'!F9</f>
        <v>1</v>
      </c>
      <c r="AG39" s="20" t="e">
        <f>'1 RawCompil CB March 2020'!#REF!</f>
        <v>#REF!</v>
      </c>
      <c r="AH39" s="20" t="e">
        <f>'1 RawCompil CB March 2020'!#REF!</f>
        <v>#REF!</v>
      </c>
      <c r="AI39" s="13" t="e">
        <f t="shared" si="1"/>
        <v>#REF!</v>
      </c>
    </row>
    <row r="40" spans="2:35" ht="16.5" thickTop="1" thickBot="1" x14ac:dyDescent="0.3">
      <c r="B40" s="21" t="s">
        <v>7</v>
      </c>
      <c r="C40" s="3" t="s">
        <v>13</v>
      </c>
      <c r="D40" s="24" t="s">
        <v>82</v>
      </c>
      <c r="E40" s="20" t="e">
        <f>'1 RawCompil CB March 2020'!#REF!</f>
        <v>#REF!</v>
      </c>
      <c r="F40" s="20" t="e">
        <f>'1 RawCompil CB March 2020'!#REF!</f>
        <v>#REF!</v>
      </c>
      <c r="G40" s="20" t="e">
        <f>'1 RawCompil CB March 2020'!#REF!</f>
        <v>#REF!</v>
      </c>
      <c r="H40" s="20" t="e">
        <f>'1 RawCompil CB March 2020'!#REF!</f>
        <v>#REF!</v>
      </c>
      <c r="I40" s="20" t="e">
        <f>'1 RawCompil CB March 2020'!#REF!</f>
        <v>#REF!</v>
      </c>
      <c r="J40" s="20" t="e">
        <f>'1 RawCompil CB March 2020'!#REF!</f>
        <v>#REF!</v>
      </c>
      <c r="K40" s="20" t="e">
        <f>'1 RawCompil CB March 2020'!#REF!</f>
        <v>#REF!</v>
      </c>
      <c r="L40" s="20" t="e">
        <f>'1 RawCompil CB March 2020'!#REF!</f>
        <v>#REF!</v>
      </c>
      <c r="M40" s="20" t="e">
        <f>'1 RawCompil CB March 2020'!#REF!</f>
        <v>#REF!</v>
      </c>
      <c r="N40" s="20" t="e">
        <f>'1 RawCompil CB March 2020'!#REF!</f>
        <v>#REF!</v>
      </c>
      <c r="O40" s="20" t="e">
        <f>'1 RawCompil CB March 2020'!#REF!</f>
        <v>#REF!</v>
      </c>
      <c r="P40" s="20" t="e">
        <f>'1 RawCompil CB March 2020'!#REF!</f>
        <v>#REF!</v>
      </c>
      <c r="Q40" s="20" t="e">
        <f>'1 RawCompil CB March 2020'!#REF!</f>
        <v>#REF!</v>
      </c>
      <c r="R40" s="20" t="e">
        <f>'1 RawCompil CB March 2020'!#REF!</f>
        <v>#REF!</v>
      </c>
      <c r="S40" s="20" t="e">
        <f>'1 RawCompil CB March 2020'!#REF!</f>
        <v>#REF!</v>
      </c>
      <c r="T40" s="20" t="e">
        <f>'1 RawCompil CB March 2020'!#REF!</f>
        <v>#REF!</v>
      </c>
      <c r="U40" s="20" t="e">
        <f>'1 RawCompil CB March 2020'!#REF!</f>
        <v>#REF!</v>
      </c>
      <c r="V40" s="20" t="e">
        <f>'1 RawCompil CB March 2020'!#REF!</f>
        <v>#REF!</v>
      </c>
      <c r="W40" s="20" t="e">
        <f>'1 RawCompil CB March 2020'!#REF!</f>
        <v>#REF!</v>
      </c>
      <c r="X40" s="20" t="e">
        <f>'1 RawCompil CB March 2020'!#REF!</f>
        <v>#REF!</v>
      </c>
      <c r="Y40" s="20" t="e">
        <f>'1 RawCompil CB March 2020'!#REF!</f>
        <v>#REF!</v>
      </c>
      <c r="Z40" s="20" t="e">
        <f>'1 RawCompil CB March 2020'!#REF!</f>
        <v>#REF!</v>
      </c>
      <c r="AA40" s="20" t="e">
        <f>'1 RawCompil CB March 2020'!#REF!</f>
        <v>#REF!</v>
      </c>
      <c r="AB40" s="20" t="e">
        <f>'1 RawCompil CB March 2020'!#REF!</f>
        <v>#REF!</v>
      </c>
      <c r="AC40" s="20" t="e">
        <f>'1 RawCompil CB March 2020'!#REF!</f>
        <v>#REF!</v>
      </c>
      <c r="AD40" s="20" t="e">
        <f>'1 RawCompil CB March 2020'!#REF!</f>
        <v>#REF!</v>
      </c>
      <c r="AE40" s="20" t="e">
        <f>'1 RawCompil CB March 2020'!#REF!</f>
        <v>#REF!</v>
      </c>
      <c r="AF40" s="20">
        <f>'1 RawCompil CB March 2020'!F10</f>
        <v>0</v>
      </c>
      <c r="AG40" s="20" t="e">
        <f>'1 RawCompil CB March 2020'!#REF!</f>
        <v>#REF!</v>
      </c>
      <c r="AH40" s="20" t="e">
        <f>'1 RawCompil CB March 2020'!#REF!</f>
        <v>#REF!</v>
      </c>
      <c r="AI40" s="13" t="e">
        <f t="shared" si="1"/>
        <v>#REF!</v>
      </c>
    </row>
    <row r="41" spans="2:35" ht="16.5" thickTop="1" thickBot="1" x14ac:dyDescent="0.3">
      <c r="B41" s="21" t="s">
        <v>7</v>
      </c>
      <c r="C41" s="25" t="s">
        <v>99</v>
      </c>
      <c r="D41" s="26" t="s">
        <v>100</v>
      </c>
      <c r="E41" s="20" t="e">
        <f>'1 RawCompil CB March 2020'!#REF!</f>
        <v>#REF!</v>
      </c>
      <c r="F41" s="20" t="e">
        <f>'1 RawCompil CB March 2020'!#REF!</f>
        <v>#REF!</v>
      </c>
      <c r="G41" s="20" t="e">
        <f>'1 RawCompil CB March 2020'!#REF!</f>
        <v>#REF!</v>
      </c>
      <c r="H41" s="20" t="e">
        <f>'1 RawCompil CB March 2020'!#REF!</f>
        <v>#REF!</v>
      </c>
      <c r="I41" s="20" t="e">
        <f>'1 RawCompil CB March 2020'!#REF!</f>
        <v>#REF!</v>
      </c>
      <c r="J41" s="20" t="e">
        <f>'1 RawCompil CB March 2020'!#REF!</f>
        <v>#REF!</v>
      </c>
      <c r="K41" s="20" t="e">
        <f>'1 RawCompil CB March 2020'!#REF!</f>
        <v>#REF!</v>
      </c>
      <c r="L41" s="20" t="e">
        <f>'1 RawCompil CB March 2020'!#REF!</f>
        <v>#REF!</v>
      </c>
      <c r="M41" s="20" t="e">
        <f>'1 RawCompil CB March 2020'!#REF!</f>
        <v>#REF!</v>
      </c>
      <c r="N41" s="20" t="e">
        <f>'1 RawCompil CB March 2020'!#REF!</f>
        <v>#REF!</v>
      </c>
      <c r="O41" s="20" t="e">
        <f>'1 RawCompil CB March 2020'!#REF!</f>
        <v>#REF!</v>
      </c>
      <c r="P41" s="20" t="e">
        <f>'1 RawCompil CB March 2020'!#REF!</f>
        <v>#REF!</v>
      </c>
      <c r="Q41" s="20" t="e">
        <f>'1 RawCompil CB March 2020'!#REF!</f>
        <v>#REF!</v>
      </c>
      <c r="R41" s="20" t="e">
        <f>'1 RawCompil CB March 2020'!#REF!</f>
        <v>#REF!</v>
      </c>
      <c r="S41" s="20" t="e">
        <f>'1 RawCompil CB March 2020'!#REF!</f>
        <v>#REF!</v>
      </c>
      <c r="T41" s="20" t="e">
        <f>'1 RawCompil CB March 2020'!#REF!</f>
        <v>#REF!</v>
      </c>
      <c r="U41" s="20" t="e">
        <f>'1 RawCompil CB March 2020'!#REF!</f>
        <v>#REF!</v>
      </c>
      <c r="V41" s="20" t="e">
        <f>'1 RawCompil CB March 2020'!#REF!</f>
        <v>#REF!</v>
      </c>
      <c r="W41" s="20" t="e">
        <f>'1 RawCompil CB March 2020'!#REF!</f>
        <v>#REF!</v>
      </c>
      <c r="X41" s="20" t="e">
        <f>'1 RawCompil CB March 2020'!#REF!</f>
        <v>#REF!</v>
      </c>
      <c r="Y41" s="20" t="e">
        <f>'1 RawCompil CB March 2020'!#REF!</f>
        <v>#REF!</v>
      </c>
      <c r="Z41" s="20" t="e">
        <f>'1 RawCompil CB March 2020'!#REF!</f>
        <v>#REF!</v>
      </c>
      <c r="AA41" s="20" t="e">
        <f>'1 RawCompil CB March 2020'!#REF!</f>
        <v>#REF!</v>
      </c>
      <c r="AB41" s="20" t="e">
        <f>'1 RawCompil CB March 2020'!#REF!</f>
        <v>#REF!</v>
      </c>
      <c r="AC41" s="20" t="e">
        <f>'1 RawCompil CB March 2020'!#REF!</f>
        <v>#REF!</v>
      </c>
      <c r="AD41" s="20" t="e">
        <f>'1 RawCompil CB March 2020'!#REF!</f>
        <v>#REF!</v>
      </c>
      <c r="AE41" s="20" t="e">
        <f>'1 RawCompil CB March 2020'!#REF!</f>
        <v>#REF!</v>
      </c>
      <c r="AF41" s="20">
        <f>'1 RawCompil CB March 2020'!F11</f>
        <v>0</v>
      </c>
      <c r="AG41" s="20" t="e">
        <f>'1 RawCompil CB March 2020'!#REF!</f>
        <v>#REF!</v>
      </c>
      <c r="AH41" s="20" t="e">
        <f>'1 RawCompil CB March 2020'!#REF!</f>
        <v>#REF!</v>
      </c>
      <c r="AI41" s="12"/>
    </row>
    <row r="42" spans="2:35" ht="16.5" thickTop="1" thickBot="1" x14ac:dyDescent="0.3">
      <c r="B42" s="21" t="s">
        <v>14</v>
      </c>
      <c r="C42" s="3" t="s">
        <v>15</v>
      </c>
      <c r="D42" s="24" t="s">
        <v>83</v>
      </c>
      <c r="E42" s="20" t="e">
        <f>'1 RawCompil CB March 2020'!#REF!</f>
        <v>#REF!</v>
      </c>
      <c r="F42" s="20" t="e">
        <f>'1 RawCompil CB March 2020'!#REF!</f>
        <v>#REF!</v>
      </c>
      <c r="G42" s="20" t="e">
        <f>'1 RawCompil CB March 2020'!#REF!</f>
        <v>#REF!</v>
      </c>
      <c r="H42" s="20" t="e">
        <f>'1 RawCompil CB March 2020'!#REF!</f>
        <v>#REF!</v>
      </c>
      <c r="I42" s="20" t="e">
        <f>'1 RawCompil CB March 2020'!#REF!</f>
        <v>#REF!</v>
      </c>
      <c r="J42" s="20" t="e">
        <f>'1 RawCompil CB March 2020'!#REF!</f>
        <v>#REF!</v>
      </c>
      <c r="K42" s="20" t="e">
        <f>'1 RawCompil CB March 2020'!#REF!</f>
        <v>#REF!</v>
      </c>
      <c r="L42" s="20" t="e">
        <f>'1 RawCompil CB March 2020'!#REF!</f>
        <v>#REF!</v>
      </c>
      <c r="M42" s="20" t="e">
        <f>'1 RawCompil CB March 2020'!#REF!</f>
        <v>#REF!</v>
      </c>
      <c r="N42" s="20" t="e">
        <f>'1 RawCompil CB March 2020'!#REF!</f>
        <v>#REF!</v>
      </c>
      <c r="O42" s="20" t="e">
        <f>'1 RawCompil CB March 2020'!#REF!</f>
        <v>#REF!</v>
      </c>
      <c r="P42" s="20" t="e">
        <f>'1 RawCompil CB March 2020'!#REF!</f>
        <v>#REF!</v>
      </c>
      <c r="Q42" s="20" t="e">
        <f>'1 RawCompil CB March 2020'!#REF!</f>
        <v>#REF!</v>
      </c>
      <c r="R42" s="20" t="e">
        <f>'1 RawCompil CB March 2020'!#REF!</f>
        <v>#REF!</v>
      </c>
      <c r="S42" s="20" t="e">
        <f>'1 RawCompil CB March 2020'!#REF!</f>
        <v>#REF!</v>
      </c>
      <c r="T42" s="20" t="e">
        <f>'1 RawCompil CB March 2020'!#REF!</f>
        <v>#REF!</v>
      </c>
      <c r="U42" s="20" t="e">
        <f>'1 RawCompil CB March 2020'!#REF!</f>
        <v>#REF!</v>
      </c>
      <c r="V42" s="20" t="e">
        <f>'1 RawCompil CB March 2020'!#REF!</f>
        <v>#REF!</v>
      </c>
      <c r="W42" s="20" t="e">
        <f>'1 RawCompil CB March 2020'!#REF!</f>
        <v>#REF!</v>
      </c>
      <c r="X42" s="20" t="e">
        <f>'1 RawCompil CB March 2020'!#REF!</f>
        <v>#REF!</v>
      </c>
      <c r="Y42" s="20" t="e">
        <f>'1 RawCompil CB March 2020'!#REF!</f>
        <v>#REF!</v>
      </c>
      <c r="Z42" s="20" t="e">
        <f>'1 RawCompil CB March 2020'!#REF!</f>
        <v>#REF!</v>
      </c>
      <c r="AA42" s="20" t="e">
        <f>'1 RawCompil CB March 2020'!#REF!</f>
        <v>#REF!</v>
      </c>
      <c r="AB42" s="20" t="e">
        <f>'1 RawCompil CB March 2020'!#REF!</f>
        <v>#REF!</v>
      </c>
      <c r="AC42" s="20" t="e">
        <f>'1 RawCompil CB March 2020'!#REF!</f>
        <v>#REF!</v>
      </c>
      <c r="AD42" s="20" t="e">
        <f>'1 RawCompil CB March 2020'!#REF!</f>
        <v>#REF!</v>
      </c>
      <c r="AE42" s="20" t="e">
        <f>'1 RawCompil CB March 2020'!#REF!</f>
        <v>#REF!</v>
      </c>
      <c r="AF42" s="20">
        <f>'1 RawCompil CB March 2020'!F12</f>
        <v>0</v>
      </c>
      <c r="AG42" s="20" t="e">
        <f>'1 RawCompil CB March 2020'!#REF!</f>
        <v>#REF!</v>
      </c>
      <c r="AH42" s="20" t="e">
        <f>'1 RawCompil CB March 2020'!#REF!</f>
        <v>#REF!</v>
      </c>
      <c r="AI42" s="12" t="e">
        <f t="shared" si="1"/>
        <v>#REF!</v>
      </c>
    </row>
    <row r="43" spans="2:35" ht="16.5" thickTop="1" thickBot="1" x14ac:dyDescent="0.3">
      <c r="B43" s="21" t="s">
        <v>14</v>
      </c>
      <c r="C43" s="3" t="s">
        <v>16</v>
      </c>
      <c r="D43" s="24" t="s">
        <v>84</v>
      </c>
      <c r="E43" s="20" t="e">
        <f>'1 RawCompil CB March 2020'!#REF!</f>
        <v>#REF!</v>
      </c>
      <c r="F43" s="20" t="e">
        <f>'1 RawCompil CB March 2020'!#REF!</f>
        <v>#REF!</v>
      </c>
      <c r="G43" s="20" t="e">
        <f>'1 RawCompil CB March 2020'!#REF!</f>
        <v>#REF!</v>
      </c>
      <c r="H43" s="20" t="e">
        <f>'1 RawCompil CB March 2020'!#REF!</f>
        <v>#REF!</v>
      </c>
      <c r="I43" s="20" t="e">
        <f>'1 RawCompil CB March 2020'!#REF!</f>
        <v>#REF!</v>
      </c>
      <c r="J43" s="20" t="e">
        <f>'1 RawCompil CB March 2020'!#REF!</f>
        <v>#REF!</v>
      </c>
      <c r="K43" s="20" t="e">
        <f>'1 RawCompil CB March 2020'!#REF!</f>
        <v>#REF!</v>
      </c>
      <c r="L43" s="20" t="e">
        <f>'1 RawCompil CB March 2020'!#REF!</f>
        <v>#REF!</v>
      </c>
      <c r="M43" s="20" t="e">
        <f>'1 RawCompil CB March 2020'!#REF!</f>
        <v>#REF!</v>
      </c>
      <c r="N43" s="20" t="e">
        <f>'1 RawCompil CB March 2020'!#REF!</f>
        <v>#REF!</v>
      </c>
      <c r="O43" s="20" t="e">
        <f>'1 RawCompil CB March 2020'!#REF!</f>
        <v>#REF!</v>
      </c>
      <c r="P43" s="20" t="e">
        <f>'1 RawCompil CB March 2020'!#REF!</f>
        <v>#REF!</v>
      </c>
      <c r="Q43" s="20" t="e">
        <f>'1 RawCompil CB March 2020'!#REF!</f>
        <v>#REF!</v>
      </c>
      <c r="R43" s="20" t="e">
        <f>'1 RawCompil CB March 2020'!#REF!</f>
        <v>#REF!</v>
      </c>
      <c r="S43" s="20" t="e">
        <f>'1 RawCompil CB March 2020'!#REF!</f>
        <v>#REF!</v>
      </c>
      <c r="T43" s="20" t="e">
        <f>'1 RawCompil CB March 2020'!#REF!</f>
        <v>#REF!</v>
      </c>
      <c r="U43" s="20" t="e">
        <f>'1 RawCompil CB March 2020'!#REF!</f>
        <v>#REF!</v>
      </c>
      <c r="V43" s="20" t="e">
        <f>'1 RawCompil CB March 2020'!#REF!</f>
        <v>#REF!</v>
      </c>
      <c r="W43" s="20" t="e">
        <f>'1 RawCompil CB March 2020'!#REF!</f>
        <v>#REF!</v>
      </c>
      <c r="X43" s="20" t="e">
        <f>'1 RawCompil CB March 2020'!#REF!</f>
        <v>#REF!</v>
      </c>
      <c r="Y43" s="20" t="e">
        <f>'1 RawCompil CB March 2020'!#REF!</f>
        <v>#REF!</v>
      </c>
      <c r="Z43" s="20" t="e">
        <f>'1 RawCompil CB March 2020'!#REF!</f>
        <v>#REF!</v>
      </c>
      <c r="AA43" s="20" t="e">
        <f>'1 RawCompil CB March 2020'!#REF!</f>
        <v>#REF!</v>
      </c>
      <c r="AB43" s="20" t="e">
        <f>'1 RawCompil CB March 2020'!#REF!</f>
        <v>#REF!</v>
      </c>
      <c r="AC43" s="20" t="e">
        <f>'1 RawCompil CB March 2020'!#REF!</f>
        <v>#REF!</v>
      </c>
      <c r="AD43" s="20" t="e">
        <f>'1 RawCompil CB March 2020'!#REF!</f>
        <v>#REF!</v>
      </c>
      <c r="AE43" s="20" t="e">
        <f>'1 RawCompil CB March 2020'!#REF!</f>
        <v>#REF!</v>
      </c>
      <c r="AF43" s="20">
        <f>'1 RawCompil CB March 2020'!F13</f>
        <v>0</v>
      </c>
      <c r="AG43" s="20" t="e">
        <f>'1 RawCompil CB March 2020'!#REF!</f>
        <v>#REF!</v>
      </c>
      <c r="AH43" s="20" t="e">
        <f>'1 RawCompil CB March 2020'!#REF!</f>
        <v>#REF!</v>
      </c>
      <c r="AI43" s="15" t="e">
        <f t="shared" si="1"/>
        <v>#REF!</v>
      </c>
    </row>
    <row r="44" spans="2:35" ht="16.5" thickTop="1" thickBot="1" x14ac:dyDescent="0.3">
      <c r="B44" s="21" t="s">
        <v>17</v>
      </c>
      <c r="C44" s="3" t="s">
        <v>18</v>
      </c>
      <c r="D44" s="24" t="s">
        <v>85</v>
      </c>
      <c r="E44" s="20" t="e">
        <f>'1 RawCompil CB March 2020'!#REF!</f>
        <v>#REF!</v>
      </c>
      <c r="F44" s="20" t="e">
        <f>'1 RawCompil CB March 2020'!#REF!</f>
        <v>#REF!</v>
      </c>
      <c r="G44" s="20" t="e">
        <f>'1 RawCompil CB March 2020'!#REF!</f>
        <v>#REF!</v>
      </c>
      <c r="H44" s="20" t="e">
        <f>'1 RawCompil CB March 2020'!#REF!</f>
        <v>#REF!</v>
      </c>
      <c r="I44" s="20" t="e">
        <f>'1 RawCompil CB March 2020'!#REF!</f>
        <v>#REF!</v>
      </c>
      <c r="J44" s="20" t="e">
        <f>'1 RawCompil CB March 2020'!#REF!</f>
        <v>#REF!</v>
      </c>
      <c r="K44" s="20" t="e">
        <f>'1 RawCompil CB March 2020'!#REF!</f>
        <v>#REF!</v>
      </c>
      <c r="L44" s="20" t="e">
        <f>'1 RawCompil CB March 2020'!#REF!</f>
        <v>#REF!</v>
      </c>
      <c r="M44" s="20" t="e">
        <f>'1 RawCompil CB March 2020'!#REF!</f>
        <v>#REF!</v>
      </c>
      <c r="N44" s="20" t="e">
        <f>'1 RawCompil CB March 2020'!#REF!</f>
        <v>#REF!</v>
      </c>
      <c r="O44" s="20" t="e">
        <f>'1 RawCompil CB March 2020'!#REF!</f>
        <v>#REF!</v>
      </c>
      <c r="P44" s="20" t="e">
        <f>'1 RawCompil CB March 2020'!#REF!</f>
        <v>#REF!</v>
      </c>
      <c r="Q44" s="20" t="e">
        <f>'1 RawCompil CB March 2020'!#REF!</f>
        <v>#REF!</v>
      </c>
      <c r="R44" s="20" t="e">
        <f>'1 RawCompil CB March 2020'!#REF!</f>
        <v>#REF!</v>
      </c>
      <c r="S44" s="20" t="e">
        <f>'1 RawCompil CB March 2020'!#REF!</f>
        <v>#REF!</v>
      </c>
      <c r="T44" s="20" t="e">
        <f>'1 RawCompil CB March 2020'!#REF!</f>
        <v>#REF!</v>
      </c>
      <c r="U44" s="20" t="e">
        <f>'1 RawCompil CB March 2020'!#REF!</f>
        <v>#REF!</v>
      </c>
      <c r="V44" s="20" t="e">
        <f>'1 RawCompil CB March 2020'!#REF!</f>
        <v>#REF!</v>
      </c>
      <c r="W44" s="20" t="e">
        <f>'1 RawCompil CB March 2020'!#REF!</f>
        <v>#REF!</v>
      </c>
      <c r="X44" s="20" t="e">
        <f>'1 RawCompil CB March 2020'!#REF!</f>
        <v>#REF!</v>
      </c>
      <c r="Y44" s="20" t="e">
        <f>'1 RawCompil CB March 2020'!#REF!</f>
        <v>#REF!</v>
      </c>
      <c r="Z44" s="20" t="e">
        <f>'1 RawCompil CB March 2020'!#REF!</f>
        <v>#REF!</v>
      </c>
      <c r="AA44" s="20" t="e">
        <f>'1 RawCompil CB March 2020'!#REF!</f>
        <v>#REF!</v>
      </c>
      <c r="AB44" s="20" t="e">
        <f>'1 RawCompil CB March 2020'!#REF!</f>
        <v>#REF!</v>
      </c>
      <c r="AC44" s="20" t="e">
        <f>'1 RawCompil CB March 2020'!#REF!</f>
        <v>#REF!</v>
      </c>
      <c r="AD44" s="20" t="e">
        <f>'1 RawCompil CB March 2020'!#REF!</f>
        <v>#REF!</v>
      </c>
      <c r="AE44" s="20" t="e">
        <f>'1 RawCompil CB March 2020'!#REF!</f>
        <v>#REF!</v>
      </c>
      <c r="AF44" s="20">
        <f>'1 RawCompil CB March 2020'!F14</f>
        <v>49</v>
      </c>
      <c r="AG44" s="20" t="e">
        <f>'1 RawCompil CB March 2020'!#REF!</f>
        <v>#REF!</v>
      </c>
      <c r="AH44" s="20" t="e">
        <f>'1 RawCompil CB March 2020'!#REF!</f>
        <v>#REF!</v>
      </c>
      <c r="AI44" s="15" t="e">
        <f t="shared" si="1"/>
        <v>#REF!</v>
      </c>
    </row>
    <row r="45" spans="2:35" ht="16.5" thickTop="1" thickBot="1" x14ac:dyDescent="0.3">
      <c r="B45" s="21" t="s">
        <v>37</v>
      </c>
      <c r="C45" s="3" t="s">
        <v>19</v>
      </c>
      <c r="D45" s="24" t="s">
        <v>86</v>
      </c>
      <c r="E45" s="20" t="e">
        <f>'1 RawCompil CB March 2020'!#REF!</f>
        <v>#REF!</v>
      </c>
      <c r="F45" s="20" t="e">
        <f>'1 RawCompil CB March 2020'!#REF!</f>
        <v>#REF!</v>
      </c>
      <c r="G45" s="20" t="e">
        <f>'1 RawCompil CB March 2020'!#REF!</f>
        <v>#REF!</v>
      </c>
      <c r="H45" s="20" t="e">
        <f>'1 RawCompil CB March 2020'!#REF!</f>
        <v>#REF!</v>
      </c>
      <c r="I45" s="20" t="e">
        <f>'1 RawCompil CB March 2020'!#REF!</f>
        <v>#REF!</v>
      </c>
      <c r="J45" s="20" t="e">
        <f>'1 RawCompil CB March 2020'!#REF!</f>
        <v>#REF!</v>
      </c>
      <c r="K45" s="20" t="e">
        <f>'1 RawCompil CB March 2020'!#REF!</f>
        <v>#REF!</v>
      </c>
      <c r="L45" s="20" t="e">
        <f>'1 RawCompil CB March 2020'!#REF!</f>
        <v>#REF!</v>
      </c>
      <c r="M45" s="20" t="e">
        <f>'1 RawCompil CB March 2020'!#REF!</f>
        <v>#REF!</v>
      </c>
      <c r="N45" s="20" t="e">
        <f>'1 RawCompil CB March 2020'!#REF!</f>
        <v>#REF!</v>
      </c>
      <c r="O45" s="20" t="e">
        <f>'1 RawCompil CB March 2020'!#REF!</f>
        <v>#REF!</v>
      </c>
      <c r="P45" s="20" t="e">
        <f>'1 RawCompil CB March 2020'!#REF!</f>
        <v>#REF!</v>
      </c>
      <c r="Q45" s="20" t="e">
        <f>'1 RawCompil CB March 2020'!#REF!</f>
        <v>#REF!</v>
      </c>
      <c r="R45" s="20" t="e">
        <f>'1 RawCompil CB March 2020'!#REF!</f>
        <v>#REF!</v>
      </c>
      <c r="S45" s="20" t="e">
        <f>'1 RawCompil CB March 2020'!#REF!</f>
        <v>#REF!</v>
      </c>
      <c r="T45" s="20" t="e">
        <f>'1 RawCompil CB March 2020'!#REF!</f>
        <v>#REF!</v>
      </c>
      <c r="U45" s="20" t="e">
        <f>'1 RawCompil CB March 2020'!#REF!</f>
        <v>#REF!</v>
      </c>
      <c r="V45" s="20" t="e">
        <f>'1 RawCompil CB March 2020'!#REF!</f>
        <v>#REF!</v>
      </c>
      <c r="W45" s="20" t="e">
        <f>'1 RawCompil CB March 2020'!#REF!</f>
        <v>#REF!</v>
      </c>
      <c r="X45" s="20" t="e">
        <f>'1 RawCompil CB March 2020'!#REF!</f>
        <v>#REF!</v>
      </c>
      <c r="Y45" s="20" t="e">
        <f>'1 RawCompil CB March 2020'!#REF!</f>
        <v>#REF!</v>
      </c>
      <c r="Z45" s="20" t="e">
        <f>'1 RawCompil CB March 2020'!#REF!</f>
        <v>#REF!</v>
      </c>
      <c r="AA45" s="20" t="e">
        <f>'1 RawCompil CB March 2020'!#REF!</f>
        <v>#REF!</v>
      </c>
      <c r="AB45" s="20" t="e">
        <f>'1 RawCompil CB March 2020'!#REF!</f>
        <v>#REF!</v>
      </c>
      <c r="AC45" s="20" t="e">
        <f>'1 RawCompil CB March 2020'!#REF!</f>
        <v>#REF!</v>
      </c>
      <c r="AD45" s="20" t="e">
        <f>'1 RawCompil CB March 2020'!#REF!</f>
        <v>#REF!</v>
      </c>
      <c r="AE45" s="20" t="e">
        <f>'1 RawCompil CB March 2020'!#REF!</f>
        <v>#REF!</v>
      </c>
      <c r="AF45" s="20">
        <f>'1 RawCompil CB March 2020'!F15</f>
        <v>0</v>
      </c>
      <c r="AG45" s="20" t="e">
        <f>'1 RawCompil CB March 2020'!#REF!</f>
        <v>#REF!</v>
      </c>
      <c r="AH45" s="20" t="e">
        <f>'1 RawCompil CB March 2020'!#REF!</f>
        <v>#REF!</v>
      </c>
      <c r="AI45" s="15" t="e">
        <f t="shared" si="1"/>
        <v>#REF!</v>
      </c>
    </row>
    <row r="46" spans="2:35" ht="16.5" thickTop="1" thickBot="1" x14ac:dyDescent="0.3">
      <c r="B46" s="21" t="s">
        <v>36</v>
      </c>
      <c r="C46" s="3" t="s">
        <v>31</v>
      </c>
      <c r="D46" s="3"/>
      <c r="E46" s="20" t="e">
        <f>'1 RawCompil CB March 2020'!#REF!</f>
        <v>#REF!</v>
      </c>
      <c r="F46" s="20" t="e">
        <f>'1 RawCompil CB March 2020'!#REF!</f>
        <v>#REF!</v>
      </c>
      <c r="G46" s="20" t="e">
        <f>'1 RawCompil CB March 2020'!#REF!</f>
        <v>#REF!</v>
      </c>
      <c r="H46" s="20" t="e">
        <f>'1 RawCompil CB March 2020'!#REF!</f>
        <v>#REF!</v>
      </c>
      <c r="I46" s="20" t="e">
        <f>'1 RawCompil CB March 2020'!#REF!</f>
        <v>#REF!</v>
      </c>
      <c r="J46" s="20" t="e">
        <f>'1 RawCompil CB March 2020'!#REF!</f>
        <v>#REF!</v>
      </c>
      <c r="K46" s="20" t="e">
        <f>'1 RawCompil CB March 2020'!#REF!</f>
        <v>#REF!</v>
      </c>
      <c r="L46" s="20" t="e">
        <f>'1 RawCompil CB March 2020'!#REF!</f>
        <v>#REF!</v>
      </c>
      <c r="M46" s="20" t="e">
        <f>'1 RawCompil CB March 2020'!#REF!</f>
        <v>#REF!</v>
      </c>
      <c r="N46" s="20" t="e">
        <f>'1 RawCompil CB March 2020'!#REF!</f>
        <v>#REF!</v>
      </c>
      <c r="O46" s="20" t="e">
        <f>'1 RawCompil CB March 2020'!#REF!</f>
        <v>#REF!</v>
      </c>
      <c r="P46" s="20" t="e">
        <f>'1 RawCompil CB March 2020'!#REF!</f>
        <v>#REF!</v>
      </c>
      <c r="Q46" s="20" t="e">
        <f>'1 RawCompil CB March 2020'!#REF!</f>
        <v>#REF!</v>
      </c>
      <c r="R46" s="20" t="e">
        <f>'1 RawCompil CB March 2020'!#REF!</f>
        <v>#REF!</v>
      </c>
      <c r="S46" s="20" t="e">
        <f>'1 RawCompil CB March 2020'!#REF!</f>
        <v>#REF!</v>
      </c>
      <c r="T46" s="20" t="e">
        <f>'1 RawCompil CB March 2020'!#REF!</f>
        <v>#REF!</v>
      </c>
      <c r="U46" s="20" t="e">
        <f>'1 RawCompil CB March 2020'!#REF!</f>
        <v>#REF!</v>
      </c>
      <c r="V46" s="20" t="e">
        <f>'1 RawCompil CB March 2020'!#REF!</f>
        <v>#REF!</v>
      </c>
      <c r="W46" s="20" t="e">
        <f>'1 RawCompil CB March 2020'!#REF!</f>
        <v>#REF!</v>
      </c>
      <c r="X46" s="20" t="e">
        <f>'1 RawCompil CB March 2020'!#REF!</f>
        <v>#REF!</v>
      </c>
      <c r="Y46" s="20" t="e">
        <f>'1 RawCompil CB March 2020'!#REF!</f>
        <v>#REF!</v>
      </c>
      <c r="Z46" s="20" t="e">
        <f>'1 RawCompil CB March 2020'!#REF!</f>
        <v>#REF!</v>
      </c>
      <c r="AA46" s="20" t="e">
        <f>'1 RawCompil CB March 2020'!#REF!</f>
        <v>#REF!</v>
      </c>
      <c r="AB46" s="20" t="e">
        <f>'1 RawCompil CB March 2020'!#REF!</f>
        <v>#REF!</v>
      </c>
      <c r="AC46" s="20" t="e">
        <f>'1 RawCompil CB March 2020'!#REF!</f>
        <v>#REF!</v>
      </c>
      <c r="AD46" s="20" t="e">
        <f>'1 RawCompil CB March 2020'!#REF!</f>
        <v>#REF!</v>
      </c>
      <c r="AE46" s="20" t="e">
        <f>'1 RawCompil CB March 2020'!#REF!</f>
        <v>#REF!</v>
      </c>
      <c r="AF46" s="20">
        <f>'1 RawCompil CB March 2020'!F16</f>
        <v>0</v>
      </c>
      <c r="AG46" s="20" t="e">
        <f>'1 RawCompil CB March 2020'!#REF!</f>
        <v>#REF!</v>
      </c>
      <c r="AH46" s="20" t="e">
        <f>'1 RawCompil CB March 2020'!#REF!</f>
        <v>#REF!</v>
      </c>
      <c r="AI46" s="13" t="e">
        <f t="shared" si="1"/>
        <v>#REF!</v>
      </c>
    </row>
    <row r="47" spans="2:35" ht="16.5" thickTop="1" thickBot="1" x14ac:dyDescent="0.3">
      <c r="B47" s="21" t="s">
        <v>36</v>
      </c>
      <c r="C47" s="3" t="s">
        <v>20</v>
      </c>
      <c r="D47" s="24" t="s">
        <v>87</v>
      </c>
      <c r="E47" s="20" t="e">
        <f>'1 RawCompil CB March 2020'!#REF!</f>
        <v>#REF!</v>
      </c>
      <c r="F47" s="20" t="e">
        <f>'1 RawCompil CB March 2020'!#REF!</f>
        <v>#REF!</v>
      </c>
      <c r="G47" s="20" t="e">
        <f>'1 RawCompil CB March 2020'!#REF!</f>
        <v>#REF!</v>
      </c>
      <c r="H47" s="20" t="e">
        <f>'1 RawCompil CB March 2020'!#REF!</f>
        <v>#REF!</v>
      </c>
      <c r="I47" s="20" t="e">
        <f>'1 RawCompil CB March 2020'!#REF!</f>
        <v>#REF!</v>
      </c>
      <c r="J47" s="20" t="e">
        <f>'1 RawCompil CB March 2020'!#REF!</f>
        <v>#REF!</v>
      </c>
      <c r="K47" s="20" t="e">
        <f>'1 RawCompil CB March 2020'!#REF!</f>
        <v>#REF!</v>
      </c>
      <c r="L47" s="20" t="e">
        <f>'1 RawCompil CB March 2020'!#REF!</f>
        <v>#REF!</v>
      </c>
      <c r="M47" s="20" t="e">
        <f>'1 RawCompil CB March 2020'!#REF!</f>
        <v>#REF!</v>
      </c>
      <c r="N47" s="20" t="e">
        <f>'1 RawCompil CB March 2020'!#REF!</f>
        <v>#REF!</v>
      </c>
      <c r="O47" s="20" t="e">
        <f>'1 RawCompil CB March 2020'!#REF!</f>
        <v>#REF!</v>
      </c>
      <c r="P47" s="20" t="e">
        <f>'1 RawCompil CB March 2020'!#REF!</f>
        <v>#REF!</v>
      </c>
      <c r="Q47" s="20" t="e">
        <f>'1 RawCompil CB March 2020'!#REF!</f>
        <v>#REF!</v>
      </c>
      <c r="R47" s="20" t="e">
        <f>'1 RawCompil CB March 2020'!#REF!</f>
        <v>#REF!</v>
      </c>
      <c r="S47" s="20" t="e">
        <f>'1 RawCompil CB March 2020'!#REF!</f>
        <v>#REF!</v>
      </c>
      <c r="T47" s="20" t="e">
        <f>'1 RawCompil CB March 2020'!#REF!</f>
        <v>#REF!</v>
      </c>
      <c r="U47" s="20" t="e">
        <f>'1 RawCompil CB March 2020'!#REF!</f>
        <v>#REF!</v>
      </c>
      <c r="V47" s="20" t="e">
        <f>'1 RawCompil CB March 2020'!#REF!</f>
        <v>#REF!</v>
      </c>
      <c r="W47" s="20" t="e">
        <f>'1 RawCompil CB March 2020'!#REF!</f>
        <v>#REF!</v>
      </c>
      <c r="X47" s="20" t="e">
        <f>'1 RawCompil CB March 2020'!#REF!</f>
        <v>#REF!</v>
      </c>
      <c r="Y47" s="20" t="e">
        <f>'1 RawCompil CB March 2020'!#REF!</f>
        <v>#REF!</v>
      </c>
      <c r="Z47" s="20" t="e">
        <f>'1 RawCompil CB March 2020'!#REF!</f>
        <v>#REF!</v>
      </c>
      <c r="AA47" s="20" t="e">
        <f>'1 RawCompil CB March 2020'!#REF!</f>
        <v>#REF!</v>
      </c>
      <c r="AB47" s="20" t="e">
        <f>'1 RawCompil CB March 2020'!#REF!</f>
        <v>#REF!</v>
      </c>
      <c r="AC47" s="20" t="e">
        <f>'1 RawCompil CB March 2020'!#REF!</f>
        <v>#REF!</v>
      </c>
      <c r="AD47" s="20" t="e">
        <f>'1 RawCompil CB March 2020'!#REF!</f>
        <v>#REF!</v>
      </c>
      <c r="AE47" s="20" t="e">
        <f>'1 RawCompil CB March 2020'!#REF!</f>
        <v>#REF!</v>
      </c>
      <c r="AF47" s="20">
        <f>'1 RawCompil CB March 2020'!F17</f>
        <v>0</v>
      </c>
      <c r="AG47" s="20" t="e">
        <f>'1 RawCompil CB March 2020'!#REF!</f>
        <v>#REF!</v>
      </c>
      <c r="AH47" s="20" t="e">
        <f>'1 RawCompil CB March 2020'!#REF!</f>
        <v>#REF!</v>
      </c>
      <c r="AI47" s="13" t="e">
        <f t="shared" si="1"/>
        <v>#REF!</v>
      </c>
    </row>
    <row r="48" spans="2:35" ht="25.5" thickTop="1" thickBot="1" x14ac:dyDescent="0.3">
      <c r="B48" s="21" t="s">
        <v>21</v>
      </c>
      <c r="C48" s="3" t="s">
        <v>33</v>
      </c>
      <c r="D48" s="24" t="s">
        <v>88</v>
      </c>
      <c r="E48" s="20" t="e">
        <f>'1 RawCompil CB March 2020'!#REF!</f>
        <v>#REF!</v>
      </c>
      <c r="F48" s="20" t="e">
        <f>'1 RawCompil CB March 2020'!#REF!</f>
        <v>#REF!</v>
      </c>
      <c r="G48" s="20" t="e">
        <f>'1 RawCompil CB March 2020'!#REF!</f>
        <v>#REF!</v>
      </c>
      <c r="H48" s="20" t="e">
        <f>'1 RawCompil CB March 2020'!#REF!</f>
        <v>#REF!</v>
      </c>
      <c r="I48" s="20" t="e">
        <f>'1 RawCompil CB March 2020'!#REF!</f>
        <v>#REF!</v>
      </c>
      <c r="J48" s="20" t="e">
        <f>'1 RawCompil CB March 2020'!#REF!</f>
        <v>#REF!</v>
      </c>
      <c r="K48" s="20" t="e">
        <f>'1 RawCompil CB March 2020'!#REF!</f>
        <v>#REF!</v>
      </c>
      <c r="L48" s="20" t="e">
        <f>'1 RawCompil CB March 2020'!#REF!</f>
        <v>#REF!</v>
      </c>
      <c r="M48" s="20" t="e">
        <f>'1 RawCompil CB March 2020'!#REF!</f>
        <v>#REF!</v>
      </c>
      <c r="N48" s="20" t="e">
        <f>'1 RawCompil CB March 2020'!#REF!</f>
        <v>#REF!</v>
      </c>
      <c r="O48" s="20" t="e">
        <f>'1 RawCompil CB March 2020'!#REF!</f>
        <v>#REF!</v>
      </c>
      <c r="P48" s="20" t="e">
        <f>'1 RawCompil CB March 2020'!#REF!</f>
        <v>#REF!</v>
      </c>
      <c r="Q48" s="20" t="e">
        <f>'1 RawCompil CB March 2020'!#REF!</f>
        <v>#REF!</v>
      </c>
      <c r="R48" s="20" t="e">
        <f>'1 RawCompil CB March 2020'!#REF!</f>
        <v>#REF!</v>
      </c>
      <c r="S48" s="20" t="e">
        <f>'1 RawCompil CB March 2020'!#REF!</f>
        <v>#REF!</v>
      </c>
      <c r="T48" s="20" t="e">
        <f>'1 RawCompil CB March 2020'!#REF!</f>
        <v>#REF!</v>
      </c>
      <c r="U48" s="20" t="e">
        <f>'1 RawCompil CB March 2020'!#REF!</f>
        <v>#REF!</v>
      </c>
      <c r="V48" s="20" t="e">
        <f>'1 RawCompil CB March 2020'!#REF!</f>
        <v>#REF!</v>
      </c>
      <c r="W48" s="20" t="e">
        <f>'1 RawCompil CB March 2020'!#REF!</f>
        <v>#REF!</v>
      </c>
      <c r="X48" s="20" t="e">
        <f>'1 RawCompil CB March 2020'!#REF!</f>
        <v>#REF!</v>
      </c>
      <c r="Y48" s="20" t="e">
        <f>'1 RawCompil CB March 2020'!#REF!</f>
        <v>#REF!</v>
      </c>
      <c r="Z48" s="20" t="e">
        <f>'1 RawCompil CB March 2020'!#REF!</f>
        <v>#REF!</v>
      </c>
      <c r="AA48" s="20" t="e">
        <f>'1 RawCompil CB March 2020'!#REF!</f>
        <v>#REF!</v>
      </c>
      <c r="AB48" s="20" t="e">
        <f>'1 RawCompil CB March 2020'!#REF!</f>
        <v>#REF!</v>
      </c>
      <c r="AC48" s="20" t="e">
        <f>'1 RawCompil CB March 2020'!#REF!</f>
        <v>#REF!</v>
      </c>
      <c r="AD48" s="20" t="e">
        <f>'1 RawCompil CB March 2020'!#REF!</f>
        <v>#REF!</v>
      </c>
      <c r="AE48" s="20" t="e">
        <f>'1 RawCompil CB March 2020'!#REF!</f>
        <v>#REF!</v>
      </c>
      <c r="AF48" s="20">
        <f>'1 RawCompil CB March 2020'!F18</f>
        <v>0</v>
      </c>
      <c r="AG48" s="20" t="e">
        <f>'1 RawCompil CB March 2020'!#REF!</f>
        <v>#REF!</v>
      </c>
      <c r="AH48" s="20" t="e">
        <f>'1 RawCompil CB March 2020'!#REF!</f>
        <v>#REF!</v>
      </c>
      <c r="AI48" s="12" t="e">
        <f t="shared" si="1"/>
        <v>#REF!</v>
      </c>
    </row>
    <row r="49" spans="2:35" ht="25.5" thickTop="1" thickBot="1" x14ac:dyDescent="0.3">
      <c r="B49" s="21" t="s">
        <v>21</v>
      </c>
      <c r="C49" s="3" t="s">
        <v>32</v>
      </c>
      <c r="D49" s="24" t="s">
        <v>89</v>
      </c>
      <c r="E49" s="20" t="e">
        <f>'1 RawCompil CB March 2020'!#REF!</f>
        <v>#REF!</v>
      </c>
      <c r="F49" s="20" t="e">
        <f>'1 RawCompil CB March 2020'!#REF!</f>
        <v>#REF!</v>
      </c>
      <c r="G49" s="20" t="e">
        <f>'1 RawCompil CB March 2020'!#REF!</f>
        <v>#REF!</v>
      </c>
      <c r="H49" s="20" t="e">
        <f>'1 RawCompil CB March 2020'!#REF!</f>
        <v>#REF!</v>
      </c>
      <c r="I49" s="20" t="e">
        <f>'1 RawCompil CB March 2020'!#REF!</f>
        <v>#REF!</v>
      </c>
      <c r="J49" s="20" t="e">
        <f>'1 RawCompil CB March 2020'!#REF!</f>
        <v>#REF!</v>
      </c>
      <c r="K49" s="20" t="e">
        <f>'1 RawCompil CB March 2020'!#REF!</f>
        <v>#REF!</v>
      </c>
      <c r="L49" s="20" t="e">
        <f>'1 RawCompil CB March 2020'!#REF!</f>
        <v>#REF!</v>
      </c>
      <c r="M49" s="20" t="e">
        <f>'1 RawCompil CB March 2020'!#REF!</f>
        <v>#REF!</v>
      </c>
      <c r="N49" s="20" t="e">
        <f>'1 RawCompil CB March 2020'!#REF!</f>
        <v>#REF!</v>
      </c>
      <c r="O49" s="20" t="e">
        <f>'1 RawCompil CB March 2020'!#REF!</f>
        <v>#REF!</v>
      </c>
      <c r="P49" s="20" t="e">
        <f>'1 RawCompil CB March 2020'!#REF!</f>
        <v>#REF!</v>
      </c>
      <c r="Q49" s="20" t="e">
        <f>'1 RawCompil CB March 2020'!#REF!</f>
        <v>#REF!</v>
      </c>
      <c r="R49" s="20" t="e">
        <f>'1 RawCompil CB March 2020'!#REF!</f>
        <v>#REF!</v>
      </c>
      <c r="S49" s="20" t="e">
        <f>'1 RawCompil CB March 2020'!#REF!</f>
        <v>#REF!</v>
      </c>
      <c r="T49" s="20" t="e">
        <f>'1 RawCompil CB March 2020'!#REF!</f>
        <v>#REF!</v>
      </c>
      <c r="U49" s="20" t="e">
        <f>'1 RawCompil CB March 2020'!#REF!</f>
        <v>#REF!</v>
      </c>
      <c r="V49" s="20" t="e">
        <f>'1 RawCompil CB March 2020'!#REF!</f>
        <v>#REF!</v>
      </c>
      <c r="W49" s="20" t="e">
        <f>'1 RawCompil CB March 2020'!#REF!</f>
        <v>#REF!</v>
      </c>
      <c r="X49" s="20" t="e">
        <f>'1 RawCompil CB March 2020'!#REF!</f>
        <v>#REF!</v>
      </c>
      <c r="Y49" s="20" t="e">
        <f>'1 RawCompil CB March 2020'!#REF!</f>
        <v>#REF!</v>
      </c>
      <c r="Z49" s="20" t="e">
        <f>'1 RawCompil CB March 2020'!#REF!</f>
        <v>#REF!</v>
      </c>
      <c r="AA49" s="20" t="e">
        <f>'1 RawCompil CB March 2020'!#REF!</f>
        <v>#REF!</v>
      </c>
      <c r="AB49" s="20" t="e">
        <f>'1 RawCompil CB March 2020'!#REF!</f>
        <v>#REF!</v>
      </c>
      <c r="AC49" s="20" t="e">
        <f>'1 RawCompil CB March 2020'!#REF!</f>
        <v>#REF!</v>
      </c>
      <c r="AD49" s="20" t="e">
        <f>'1 RawCompil CB March 2020'!#REF!</f>
        <v>#REF!</v>
      </c>
      <c r="AE49" s="20" t="e">
        <f>'1 RawCompil CB March 2020'!#REF!</f>
        <v>#REF!</v>
      </c>
      <c r="AF49" s="20">
        <f>'1 RawCompil CB March 2020'!F19</f>
        <v>0</v>
      </c>
      <c r="AG49" s="20" t="e">
        <f>'1 RawCompil CB March 2020'!#REF!</f>
        <v>#REF!</v>
      </c>
      <c r="AH49" s="20" t="e">
        <f>'1 RawCompil CB March 2020'!#REF!</f>
        <v>#REF!</v>
      </c>
      <c r="AI49" s="15" t="e">
        <f t="shared" si="1"/>
        <v>#REF!</v>
      </c>
    </row>
    <row r="50" spans="2:35" ht="16.5" thickTop="1" thickBot="1" x14ac:dyDescent="0.3">
      <c r="B50" s="21" t="s">
        <v>22</v>
      </c>
      <c r="C50" s="3" t="s">
        <v>23</v>
      </c>
      <c r="D50" s="24" t="s">
        <v>90</v>
      </c>
      <c r="E50" s="20" t="e">
        <f>'1 RawCompil CB March 2020'!#REF!</f>
        <v>#REF!</v>
      </c>
      <c r="F50" s="20" t="e">
        <f>'1 RawCompil CB March 2020'!#REF!</f>
        <v>#REF!</v>
      </c>
      <c r="G50" s="20" t="e">
        <f>'1 RawCompil CB March 2020'!#REF!</f>
        <v>#REF!</v>
      </c>
      <c r="H50" s="20" t="e">
        <f>'1 RawCompil CB March 2020'!#REF!</f>
        <v>#REF!</v>
      </c>
      <c r="I50" s="20" t="e">
        <f>'1 RawCompil CB March 2020'!#REF!</f>
        <v>#REF!</v>
      </c>
      <c r="J50" s="20" t="e">
        <f>'1 RawCompil CB March 2020'!#REF!</f>
        <v>#REF!</v>
      </c>
      <c r="K50" s="20" t="e">
        <f>'1 RawCompil CB March 2020'!#REF!</f>
        <v>#REF!</v>
      </c>
      <c r="L50" s="20" t="e">
        <f>'1 RawCompil CB March 2020'!#REF!</f>
        <v>#REF!</v>
      </c>
      <c r="M50" s="20" t="e">
        <f>'1 RawCompil CB March 2020'!#REF!</f>
        <v>#REF!</v>
      </c>
      <c r="N50" s="20" t="e">
        <f>'1 RawCompil CB March 2020'!#REF!</f>
        <v>#REF!</v>
      </c>
      <c r="O50" s="20" t="e">
        <f>'1 RawCompil CB March 2020'!#REF!</f>
        <v>#REF!</v>
      </c>
      <c r="P50" s="20" t="e">
        <f>'1 RawCompil CB March 2020'!#REF!</f>
        <v>#REF!</v>
      </c>
      <c r="Q50" s="20" t="e">
        <f>'1 RawCompil CB March 2020'!#REF!</f>
        <v>#REF!</v>
      </c>
      <c r="R50" s="20" t="e">
        <f>'1 RawCompil CB March 2020'!#REF!</f>
        <v>#REF!</v>
      </c>
      <c r="S50" s="20" t="e">
        <f>'1 RawCompil CB March 2020'!#REF!</f>
        <v>#REF!</v>
      </c>
      <c r="T50" s="20" t="e">
        <f>'1 RawCompil CB March 2020'!#REF!</f>
        <v>#REF!</v>
      </c>
      <c r="U50" s="20" t="e">
        <f>'1 RawCompil CB March 2020'!#REF!</f>
        <v>#REF!</v>
      </c>
      <c r="V50" s="20" t="e">
        <f>'1 RawCompil CB March 2020'!#REF!</f>
        <v>#REF!</v>
      </c>
      <c r="W50" s="20" t="e">
        <f>'1 RawCompil CB March 2020'!#REF!</f>
        <v>#REF!</v>
      </c>
      <c r="X50" s="20" t="e">
        <f>'1 RawCompil CB March 2020'!#REF!</f>
        <v>#REF!</v>
      </c>
      <c r="Y50" s="20" t="e">
        <f>'1 RawCompil CB March 2020'!#REF!</f>
        <v>#REF!</v>
      </c>
      <c r="Z50" s="20" t="e">
        <f>'1 RawCompil CB March 2020'!#REF!</f>
        <v>#REF!</v>
      </c>
      <c r="AA50" s="20" t="e">
        <f>'1 RawCompil CB March 2020'!#REF!</f>
        <v>#REF!</v>
      </c>
      <c r="AB50" s="20" t="e">
        <f>'1 RawCompil CB March 2020'!#REF!</f>
        <v>#REF!</v>
      </c>
      <c r="AC50" s="20" t="e">
        <f>'1 RawCompil CB March 2020'!#REF!</f>
        <v>#REF!</v>
      </c>
      <c r="AD50" s="20" t="e">
        <f>'1 RawCompil CB March 2020'!#REF!</f>
        <v>#REF!</v>
      </c>
      <c r="AE50" s="20" t="e">
        <f>'1 RawCompil CB March 2020'!#REF!</f>
        <v>#REF!</v>
      </c>
      <c r="AF50" s="20">
        <f>'1 RawCompil CB March 2020'!F20</f>
        <v>0</v>
      </c>
      <c r="AG50" s="20" t="e">
        <f>'1 RawCompil CB March 2020'!#REF!</f>
        <v>#REF!</v>
      </c>
      <c r="AH50" s="20" t="e">
        <f>'1 RawCompil CB March 2020'!#REF!</f>
        <v>#REF!</v>
      </c>
      <c r="AI50" s="15" t="e">
        <f t="shared" si="1"/>
        <v>#REF!</v>
      </c>
    </row>
    <row r="51" spans="2:35" ht="16.5" thickTop="1" thickBot="1" x14ac:dyDescent="0.3">
      <c r="B51" s="21" t="s">
        <v>24</v>
      </c>
      <c r="C51" s="3" t="s">
        <v>25</v>
      </c>
      <c r="D51" s="24" t="s">
        <v>91</v>
      </c>
      <c r="E51" s="20" t="e">
        <f>'1 RawCompil CB March 2020'!#REF!</f>
        <v>#REF!</v>
      </c>
      <c r="F51" s="20" t="e">
        <f>'1 RawCompil CB March 2020'!#REF!</f>
        <v>#REF!</v>
      </c>
      <c r="G51" s="20" t="e">
        <f>'1 RawCompil CB March 2020'!#REF!</f>
        <v>#REF!</v>
      </c>
      <c r="H51" s="20" t="e">
        <f>'1 RawCompil CB March 2020'!#REF!</f>
        <v>#REF!</v>
      </c>
      <c r="I51" s="20" t="e">
        <f>'1 RawCompil CB March 2020'!#REF!</f>
        <v>#REF!</v>
      </c>
      <c r="J51" s="20" t="e">
        <f>'1 RawCompil CB March 2020'!#REF!</f>
        <v>#REF!</v>
      </c>
      <c r="K51" s="20" t="e">
        <f>'1 RawCompil CB March 2020'!#REF!</f>
        <v>#REF!</v>
      </c>
      <c r="L51" s="20" t="e">
        <f>'1 RawCompil CB March 2020'!#REF!</f>
        <v>#REF!</v>
      </c>
      <c r="M51" s="20" t="e">
        <f>'1 RawCompil CB March 2020'!#REF!</f>
        <v>#REF!</v>
      </c>
      <c r="N51" s="20" t="e">
        <f>'1 RawCompil CB March 2020'!#REF!</f>
        <v>#REF!</v>
      </c>
      <c r="O51" s="20" t="e">
        <f>'1 RawCompil CB March 2020'!#REF!</f>
        <v>#REF!</v>
      </c>
      <c r="P51" s="20" t="e">
        <f>'1 RawCompil CB March 2020'!#REF!</f>
        <v>#REF!</v>
      </c>
      <c r="Q51" s="20" t="e">
        <f>'1 RawCompil CB March 2020'!#REF!</f>
        <v>#REF!</v>
      </c>
      <c r="R51" s="20" t="e">
        <f>'1 RawCompil CB March 2020'!#REF!</f>
        <v>#REF!</v>
      </c>
      <c r="S51" s="20" t="e">
        <f>'1 RawCompil CB March 2020'!#REF!</f>
        <v>#REF!</v>
      </c>
      <c r="T51" s="20" t="e">
        <f>'1 RawCompil CB March 2020'!#REF!</f>
        <v>#REF!</v>
      </c>
      <c r="U51" s="20" t="e">
        <f>'1 RawCompil CB March 2020'!#REF!</f>
        <v>#REF!</v>
      </c>
      <c r="V51" s="20" t="e">
        <f>'1 RawCompil CB March 2020'!#REF!</f>
        <v>#REF!</v>
      </c>
      <c r="W51" s="20" t="e">
        <f>'1 RawCompil CB March 2020'!#REF!</f>
        <v>#REF!</v>
      </c>
      <c r="X51" s="20" t="e">
        <f>'1 RawCompil CB March 2020'!#REF!</f>
        <v>#REF!</v>
      </c>
      <c r="Y51" s="20" t="e">
        <f>'1 RawCompil CB March 2020'!#REF!</f>
        <v>#REF!</v>
      </c>
      <c r="Z51" s="20" t="e">
        <f>'1 RawCompil CB March 2020'!#REF!</f>
        <v>#REF!</v>
      </c>
      <c r="AA51" s="20" t="e">
        <f>'1 RawCompil CB March 2020'!#REF!</f>
        <v>#REF!</v>
      </c>
      <c r="AB51" s="20" t="e">
        <f>'1 RawCompil CB March 2020'!#REF!</f>
        <v>#REF!</v>
      </c>
      <c r="AC51" s="20" t="e">
        <f>'1 RawCompil CB March 2020'!#REF!</f>
        <v>#REF!</v>
      </c>
      <c r="AD51" s="20" t="e">
        <f>'1 RawCompil CB March 2020'!#REF!</f>
        <v>#REF!</v>
      </c>
      <c r="AE51" s="20" t="e">
        <f>'1 RawCompil CB March 2020'!#REF!</f>
        <v>#REF!</v>
      </c>
      <c r="AF51" s="20">
        <f>'1 RawCompil CB March 2020'!F21</f>
        <v>0</v>
      </c>
      <c r="AG51" s="20" t="e">
        <f>'1 RawCompil CB March 2020'!#REF!</f>
        <v>#REF!</v>
      </c>
      <c r="AH51" s="20" t="e">
        <f>'1 RawCompil CB March 2020'!#REF!</f>
        <v>#REF!</v>
      </c>
      <c r="AI51" s="12" t="e">
        <f t="shared" si="1"/>
        <v>#REF!</v>
      </c>
    </row>
    <row r="52" spans="2:35" ht="16.5" thickTop="1" thickBot="1" x14ac:dyDescent="0.3">
      <c r="B52" s="21" t="s">
        <v>26</v>
      </c>
      <c r="C52" s="3" t="s">
        <v>27</v>
      </c>
      <c r="D52" s="24" t="s">
        <v>92</v>
      </c>
      <c r="E52" s="20" t="e">
        <f>'1 RawCompil CB March 2020'!#REF!</f>
        <v>#REF!</v>
      </c>
      <c r="F52" s="20" t="e">
        <f>'1 RawCompil CB March 2020'!#REF!</f>
        <v>#REF!</v>
      </c>
      <c r="G52" s="20" t="e">
        <f>'1 RawCompil CB March 2020'!#REF!</f>
        <v>#REF!</v>
      </c>
      <c r="H52" s="20" t="e">
        <f>'1 RawCompil CB March 2020'!#REF!</f>
        <v>#REF!</v>
      </c>
      <c r="I52" s="20" t="e">
        <f>'1 RawCompil CB March 2020'!#REF!</f>
        <v>#REF!</v>
      </c>
      <c r="J52" s="20" t="e">
        <f>'1 RawCompil CB March 2020'!#REF!</f>
        <v>#REF!</v>
      </c>
      <c r="K52" s="20" t="e">
        <f>'1 RawCompil CB March 2020'!#REF!</f>
        <v>#REF!</v>
      </c>
      <c r="L52" s="20" t="e">
        <f>'1 RawCompil CB March 2020'!#REF!</f>
        <v>#REF!</v>
      </c>
      <c r="M52" s="20" t="e">
        <f>'1 RawCompil CB March 2020'!#REF!</f>
        <v>#REF!</v>
      </c>
      <c r="N52" s="20" t="e">
        <f>'1 RawCompil CB March 2020'!#REF!</f>
        <v>#REF!</v>
      </c>
      <c r="O52" s="20" t="e">
        <f>'1 RawCompil CB March 2020'!#REF!</f>
        <v>#REF!</v>
      </c>
      <c r="P52" s="20" t="e">
        <f>'1 RawCompil CB March 2020'!#REF!</f>
        <v>#REF!</v>
      </c>
      <c r="Q52" s="20" t="e">
        <f>'1 RawCompil CB March 2020'!#REF!</f>
        <v>#REF!</v>
      </c>
      <c r="R52" s="20" t="e">
        <f>'1 RawCompil CB March 2020'!#REF!</f>
        <v>#REF!</v>
      </c>
      <c r="S52" s="20" t="e">
        <f>'1 RawCompil CB March 2020'!#REF!</f>
        <v>#REF!</v>
      </c>
      <c r="T52" s="20" t="e">
        <f>'1 RawCompil CB March 2020'!#REF!</f>
        <v>#REF!</v>
      </c>
      <c r="U52" s="20" t="e">
        <f>'1 RawCompil CB March 2020'!#REF!</f>
        <v>#REF!</v>
      </c>
      <c r="V52" s="20" t="e">
        <f>'1 RawCompil CB March 2020'!#REF!</f>
        <v>#REF!</v>
      </c>
      <c r="W52" s="20" t="e">
        <f>'1 RawCompil CB March 2020'!#REF!</f>
        <v>#REF!</v>
      </c>
      <c r="X52" s="20" t="e">
        <f>'1 RawCompil CB March 2020'!#REF!</f>
        <v>#REF!</v>
      </c>
      <c r="Y52" s="20" t="e">
        <f>'1 RawCompil CB March 2020'!#REF!</f>
        <v>#REF!</v>
      </c>
      <c r="Z52" s="20" t="e">
        <f>'1 RawCompil CB March 2020'!#REF!</f>
        <v>#REF!</v>
      </c>
      <c r="AA52" s="20" t="e">
        <f>'1 RawCompil CB March 2020'!#REF!</f>
        <v>#REF!</v>
      </c>
      <c r="AB52" s="20" t="e">
        <f>'1 RawCompil CB March 2020'!#REF!</f>
        <v>#REF!</v>
      </c>
      <c r="AC52" s="20" t="e">
        <f>'1 RawCompil CB March 2020'!#REF!</f>
        <v>#REF!</v>
      </c>
      <c r="AD52" s="20" t="e">
        <f>'1 RawCompil CB March 2020'!#REF!</f>
        <v>#REF!</v>
      </c>
      <c r="AE52" s="20" t="e">
        <f>'1 RawCompil CB March 2020'!#REF!</f>
        <v>#REF!</v>
      </c>
      <c r="AF52" s="20">
        <f>'1 RawCompil CB March 2020'!F22</f>
        <v>0</v>
      </c>
      <c r="AG52" s="20" t="e">
        <f>'1 RawCompil CB March 2020'!#REF!</f>
        <v>#REF!</v>
      </c>
      <c r="AH52" s="20" t="e">
        <f>'1 RawCompil CB March 2020'!#REF!</f>
        <v>#REF!</v>
      </c>
      <c r="AI52" s="15" t="e">
        <f t="shared" si="1"/>
        <v>#REF!</v>
      </c>
    </row>
    <row r="53" spans="2:35" ht="16.5" thickTop="1" thickBot="1" x14ac:dyDescent="0.3">
      <c r="B53" s="21" t="s">
        <v>26</v>
      </c>
      <c r="C53" s="3" t="s">
        <v>28</v>
      </c>
      <c r="D53" s="24" t="s">
        <v>93</v>
      </c>
      <c r="E53" s="20" t="e">
        <f>'1 RawCompil CB March 2020'!#REF!</f>
        <v>#REF!</v>
      </c>
      <c r="F53" s="20" t="e">
        <f>'1 RawCompil CB March 2020'!#REF!</f>
        <v>#REF!</v>
      </c>
      <c r="G53" s="20" t="e">
        <f>'1 RawCompil CB March 2020'!#REF!</f>
        <v>#REF!</v>
      </c>
      <c r="H53" s="20" t="e">
        <f>'1 RawCompil CB March 2020'!#REF!</f>
        <v>#REF!</v>
      </c>
      <c r="I53" s="20" t="e">
        <f>'1 RawCompil CB March 2020'!#REF!</f>
        <v>#REF!</v>
      </c>
      <c r="J53" s="20" t="e">
        <f>'1 RawCompil CB March 2020'!#REF!</f>
        <v>#REF!</v>
      </c>
      <c r="K53" s="20" t="e">
        <f>'1 RawCompil CB March 2020'!#REF!</f>
        <v>#REF!</v>
      </c>
      <c r="L53" s="20" t="e">
        <f>'1 RawCompil CB March 2020'!#REF!</f>
        <v>#REF!</v>
      </c>
      <c r="M53" s="20" t="e">
        <f>'1 RawCompil CB March 2020'!#REF!</f>
        <v>#REF!</v>
      </c>
      <c r="N53" s="20" t="e">
        <f>'1 RawCompil CB March 2020'!#REF!</f>
        <v>#REF!</v>
      </c>
      <c r="O53" s="20" t="e">
        <f>'1 RawCompil CB March 2020'!#REF!</f>
        <v>#REF!</v>
      </c>
      <c r="P53" s="20" t="e">
        <f>'1 RawCompil CB March 2020'!#REF!</f>
        <v>#REF!</v>
      </c>
      <c r="Q53" s="20" t="e">
        <f>'1 RawCompil CB March 2020'!#REF!</f>
        <v>#REF!</v>
      </c>
      <c r="R53" s="20" t="e">
        <f>'1 RawCompil CB March 2020'!#REF!</f>
        <v>#REF!</v>
      </c>
      <c r="S53" s="20" t="e">
        <f>'1 RawCompil CB March 2020'!#REF!</f>
        <v>#REF!</v>
      </c>
      <c r="T53" s="20" t="e">
        <f>'1 RawCompil CB March 2020'!#REF!</f>
        <v>#REF!</v>
      </c>
      <c r="U53" s="20" t="e">
        <f>'1 RawCompil CB March 2020'!#REF!</f>
        <v>#REF!</v>
      </c>
      <c r="V53" s="20" t="e">
        <f>'1 RawCompil CB March 2020'!#REF!</f>
        <v>#REF!</v>
      </c>
      <c r="W53" s="20" t="e">
        <f>'1 RawCompil CB March 2020'!#REF!</f>
        <v>#REF!</v>
      </c>
      <c r="X53" s="20" t="e">
        <f>'1 RawCompil CB March 2020'!#REF!</f>
        <v>#REF!</v>
      </c>
      <c r="Y53" s="20" t="e">
        <f>'1 RawCompil CB March 2020'!#REF!</f>
        <v>#REF!</v>
      </c>
      <c r="Z53" s="20" t="e">
        <f>'1 RawCompil CB March 2020'!#REF!</f>
        <v>#REF!</v>
      </c>
      <c r="AA53" s="20" t="e">
        <f>'1 RawCompil CB March 2020'!#REF!</f>
        <v>#REF!</v>
      </c>
      <c r="AB53" s="20" t="e">
        <f>'1 RawCompil CB March 2020'!#REF!</f>
        <v>#REF!</v>
      </c>
      <c r="AC53" s="20" t="e">
        <f>'1 RawCompil CB March 2020'!#REF!</f>
        <v>#REF!</v>
      </c>
      <c r="AD53" s="20" t="e">
        <f>'1 RawCompil CB March 2020'!#REF!</f>
        <v>#REF!</v>
      </c>
      <c r="AE53" s="20" t="e">
        <f>'1 RawCompil CB March 2020'!#REF!</f>
        <v>#REF!</v>
      </c>
      <c r="AF53" s="20">
        <f>'1 RawCompil CB March 2020'!F23</f>
        <v>0</v>
      </c>
      <c r="AG53" s="20" t="e">
        <f>'1 RawCompil CB March 2020'!#REF!</f>
        <v>#REF!</v>
      </c>
      <c r="AH53" s="20" t="e">
        <f>'1 RawCompil CB March 2020'!#REF!</f>
        <v>#REF!</v>
      </c>
      <c r="AI53" s="15" t="e">
        <f t="shared" si="1"/>
        <v>#REF!</v>
      </c>
    </row>
    <row r="54" spans="2:35" ht="16.5" thickTop="1" thickBot="1" x14ac:dyDescent="0.3">
      <c r="B54" s="21" t="s">
        <v>26</v>
      </c>
      <c r="C54" s="3" t="s">
        <v>29</v>
      </c>
      <c r="D54" s="24" t="s">
        <v>94</v>
      </c>
      <c r="E54" s="20" t="e">
        <f>'1 RawCompil CB March 2020'!#REF!</f>
        <v>#REF!</v>
      </c>
      <c r="F54" s="20" t="e">
        <f>'1 RawCompil CB March 2020'!#REF!</f>
        <v>#REF!</v>
      </c>
      <c r="G54" s="20" t="e">
        <f>'1 RawCompil CB March 2020'!#REF!</f>
        <v>#REF!</v>
      </c>
      <c r="H54" s="20" t="e">
        <f>'1 RawCompil CB March 2020'!#REF!</f>
        <v>#REF!</v>
      </c>
      <c r="I54" s="20" t="e">
        <f>'1 RawCompil CB March 2020'!#REF!</f>
        <v>#REF!</v>
      </c>
      <c r="J54" s="20" t="e">
        <f>'1 RawCompil CB March 2020'!#REF!</f>
        <v>#REF!</v>
      </c>
      <c r="K54" s="20" t="e">
        <f>'1 RawCompil CB March 2020'!#REF!</f>
        <v>#REF!</v>
      </c>
      <c r="L54" s="20" t="e">
        <f>'1 RawCompil CB March 2020'!#REF!</f>
        <v>#REF!</v>
      </c>
      <c r="M54" s="20" t="e">
        <f>'1 RawCompil CB March 2020'!#REF!</f>
        <v>#REF!</v>
      </c>
      <c r="N54" s="20" t="e">
        <f>'1 RawCompil CB March 2020'!#REF!</f>
        <v>#REF!</v>
      </c>
      <c r="O54" s="20" t="e">
        <f>'1 RawCompil CB March 2020'!#REF!</f>
        <v>#REF!</v>
      </c>
      <c r="P54" s="20" t="e">
        <f>'1 RawCompil CB March 2020'!#REF!</f>
        <v>#REF!</v>
      </c>
      <c r="Q54" s="20" t="e">
        <f>'1 RawCompil CB March 2020'!#REF!</f>
        <v>#REF!</v>
      </c>
      <c r="R54" s="20" t="e">
        <f>'1 RawCompil CB March 2020'!#REF!</f>
        <v>#REF!</v>
      </c>
      <c r="S54" s="20" t="e">
        <f>'1 RawCompil CB March 2020'!#REF!</f>
        <v>#REF!</v>
      </c>
      <c r="T54" s="20" t="e">
        <f>'1 RawCompil CB March 2020'!#REF!</f>
        <v>#REF!</v>
      </c>
      <c r="U54" s="20" t="e">
        <f>'1 RawCompil CB March 2020'!#REF!</f>
        <v>#REF!</v>
      </c>
      <c r="V54" s="20" t="e">
        <f>'1 RawCompil CB March 2020'!#REF!</f>
        <v>#REF!</v>
      </c>
      <c r="W54" s="20" t="e">
        <f>'1 RawCompil CB March 2020'!#REF!</f>
        <v>#REF!</v>
      </c>
      <c r="X54" s="20" t="e">
        <f>'1 RawCompil CB March 2020'!#REF!</f>
        <v>#REF!</v>
      </c>
      <c r="Y54" s="20" t="e">
        <f>'1 RawCompil CB March 2020'!#REF!</f>
        <v>#REF!</v>
      </c>
      <c r="Z54" s="20" t="e">
        <f>'1 RawCompil CB March 2020'!#REF!</f>
        <v>#REF!</v>
      </c>
      <c r="AA54" s="20" t="e">
        <f>'1 RawCompil CB March 2020'!#REF!</f>
        <v>#REF!</v>
      </c>
      <c r="AB54" s="20" t="e">
        <f>'1 RawCompil CB March 2020'!#REF!</f>
        <v>#REF!</v>
      </c>
      <c r="AC54" s="20" t="e">
        <f>'1 RawCompil CB March 2020'!#REF!</f>
        <v>#REF!</v>
      </c>
      <c r="AD54" s="20" t="e">
        <f>'1 RawCompil CB March 2020'!#REF!</f>
        <v>#REF!</v>
      </c>
      <c r="AE54" s="20" t="e">
        <f>'1 RawCompil CB March 2020'!#REF!</f>
        <v>#REF!</v>
      </c>
      <c r="AF54" s="20">
        <f>'1 RawCompil CB March 2020'!F24</f>
        <v>0</v>
      </c>
      <c r="AG54" s="20" t="e">
        <f>'1 RawCompil CB March 2020'!#REF!</f>
        <v>#REF!</v>
      </c>
      <c r="AH54" s="20" t="e">
        <f>'1 RawCompil CB March 2020'!#REF!</f>
        <v>#REF!</v>
      </c>
      <c r="AI54" s="15" t="e">
        <f t="shared" si="1"/>
        <v>#REF!</v>
      </c>
    </row>
    <row r="55" spans="2:35" ht="16.5" thickTop="1" thickBot="1" x14ac:dyDescent="0.3">
      <c r="B55" s="21" t="s">
        <v>26</v>
      </c>
      <c r="C55" s="3" t="s">
        <v>30</v>
      </c>
      <c r="D55" s="24" t="s">
        <v>95</v>
      </c>
      <c r="E55" s="20" t="e">
        <f>'1 RawCompil CB March 2020'!#REF!</f>
        <v>#REF!</v>
      </c>
      <c r="F55" s="20" t="e">
        <f>'1 RawCompil CB March 2020'!#REF!</f>
        <v>#REF!</v>
      </c>
      <c r="G55" s="20" t="e">
        <f>'1 RawCompil CB March 2020'!#REF!</f>
        <v>#REF!</v>
      </c>
      <c r="H55" s="20" t="e">
        <f>'1 RawCompil CB March 2020'!#REF!</f>
        <v>#REF!</v>
      </c>
      <c r="I55" s="20" t="e">
        <f>'1 RawCompil CB March 2020'!#REF!</f>
        <v>#REF!</v>
      </c>
      <c r="J55" s="20" t="e">
        <f>'1 RawCompil CB March 2020'!#REF!</f>
        <v>#REF!</v>
      </c>
      <c r="K55" s="20" t="e">
        <f>'1 RawCompil CB March 2020'!#REF!</f>
        <v>#REF!</v>
      </c>
      <c r="L55" s="20" t="e">
        <f>'1 RawCompil CB March 2020'!#REF!</f>
        <v>#REF!</v>
      </c>
      <c r="M55" s="20" t="e">
        <f>'1 RawCompil CB March 2020'!#REF!</f>
        <v>#REF!</v>
      </c>
      <c r="N55" s="20" t="e">
        <f>'1 RawCompil CB March 2020'!#REF!</f>
        <v>#REF!</v>
      </c>
      <c r="O55" s="20" t="e">
        <f>'1 RawCompil CB March 2020'!#REF!</f>
        <v>#REF!</v>
      </c>
      <c r="P55" s="20" t="e">
        <f>'1 RawCompil CB March 2020'!#REF!</f>
        <v>#REF!</v>
      </c>
      <c r="Q55" s="20" t="e">
        <f>'1 RawCompil CB March 2020'!#REF!</f>
        <v>#REF!</v>
      </c>
      <c r="R55" s="20" t="e">
        <f>'1 RawCompil CB March 2020'!#REF!</f>
        <v>#REF!</v>
      </c>
      <c r="S55" s="20" t="e">
        <f>'1 RawCompil CB March 2020'!#REF!</f>
        <v>#REF!</v>
      </c>
      <c r="T55" s="20" t="e">
        <f>'1 RawCompil CB March 2020'!#REF!</f>
        <v>#REF!</v>
      </c>
      <c r="U55" s="20" t="e">
        <f>'1 RawCompil CB March 2020'!#REF!</f>
        <v>#REF!</v>
      </c>
      <c r="V55" s="20" t="e">
        <f>'1 RawCompil CB March 2020'!#REF!</f>
        <v>#REF!</v>
      </c>
      <c r="W55" s="20" t="e">
        <f>'1 RawCompil CB March 2020'!#REF!</f>
        <v>#REF!</v>
      </c>
      <c r="X55" s="20" t="e">
        <f>'1 RawCompil CB March 2020'!#REF!</f>
        <v>#REF!</v>
      </c>
      <c r="Y55" s="20" t="e">
        <f>'1 RawCompil CB March 2020'!#REF!</f>
        <v>#REF!</v>
      </c>
      <c r="Z55" s="20" t="e">
        <f>'1 RawCompil CB March 2020'!#REF!</f>
        <v>#REF!</v>
      </c>
      <c r="AA55" s="20" t="e">
        <f>'1 RawCompil CB March 2020'!#REF!</f>
        <v>#REF!</v>
      </c>
      <c r="AB55" s="20" t="e">
        <f>'1 RawCompil CB March 2020'!#REF!</f>
        <v>#REF!</v>
      </c>
      <c r="AC55" s="20" t="e">
        <f>'1 RawCompil CB March 2020'!#REF!</f>
        <v>#REF!</v>
      </c>
      <c r="AD55" s="20" t="e">
        <f>'1 RawCompil CB March 2020'!#REF!</f>
        <v>#REF!</v>
      </c>
      <c r="AE55" s="20" t="e">
        <f>'1 RawCompil CB March 2020'!#REF!</f>
        <v>#REF!</v>
      </c>
      <c r="AF55" s="20">
        <f>'1 RawCompil CB March 2020'!F25</f>
        <v>35</v>
      </c>
      <c r="AG55" s="20" t="e">
        <f>'1 RawCompil CB March 2020'!#REF!</f>
        <v>#REF!</v>
      </c>
      <c r="AH55" s="20" t="e">
        <f>'1 RawCompil CB March 2020'!#REF!</f>
        <v>#REF!</v>
      </c>
      <c r="AI55" s="15" t="e">
        <f t="shared" si="1"/>
        <v>#REF!</v>
      </c>
    </row>
    <row r="56" spans="2:35" ht="25.5" thickTop="1" thickBot="1" x14ac:dyDescent="0.3">
      <c r="B56" s="21" t="s">
        <v>34</v>
      </c>
      <c r="C56" s="3" t="s">
        <v>35</v>
      </c>
      <c r="D56" s="24" t="s">
        <v>96</v>
      </c>
      <c r="E56" s="20" t="e">
        <f>'1 RawCompil CB March 2020'!#REF!</f>
        <v>#REF!</v>
      </c>
      <c r="F56" s="20" t="e">
        <f>'1 RawCompil CB March 2020'!#REF!</f>
        <v>#REF!</v>
      </c>
      <c r="G56" s="20" t="e">
        <f>'1 RawCompil CB March 2020'!#REF!</f>
        <v>#REF!</v>
      </c>
      <c r="H56" s="20" t="e">
        <f>'1 RawCompil CB March 2020'!#REF!</f>
        <v>#REF!</v>
      </c>
      <c r="I56" s="20" t="e">
        <f>'1 RawCompil CB March 2020'!#REF!</f>
        <v>#REF!</v>
      </c>
      <c r="J56" s="20" t="e">
        <f>'1 RawCompil CB March 2020'!#REF!</f>
        <v>#REF!</v>
      </c>
      <c r="K56" s="20" t="e">
        <f>'1 RawCompil CB March 2020'!#REF!</f>
        <v>#REF!</v>
      </c>
      <c r="L56" s="20" t="e">
        <f>'1 RawCompil CB March 2020'!#REF!</f>
        <v>#REF!</v>
      </c>
      <c r="M56" s="20" t="e">
        <f>'1 RawCompil CB March 2020'!#REF!</f>
        <v>#REF!</v>
      </c>
      <c r="N56" s="20" t="e">
        <f>'1 RawCompil CB March 2020'!#REF!</f>
        <v>#REF!</v>
      </c>
      <c r="O56" s="20" t="e">
        <f>'1 RawCompil CB March 2020'!#REF!</f>
        <v>#REF!</v>
      </c>
      <c r="P56" s="20" t="e">
        <f>'1 RawCompil CB March 2020'!#REF!</f>
        <v>#REF!</v>
      </c>
      <c r="Q56" s="20" t="e">
        <f>'1 RawCompil CB March 2020'!#REF!</f>
        <v>#REF!</v>
      </c>
      <c r="R56" s="20" t="e">
        <f>'1 RawCompil CB March 2020'!#REF!</f>
        <v>#REF!</v>
      </c>
      <c r="S56" s="20" t="e">
        <f>'1 RawCompil CB March 2020'!#REF!</f>
        <v>#REF!</v>
      </c>
      <c r="T56" s="20" t="e">
        <f>'1 RawCompil CB March 2020'!#REF!</f>
        <v>#REF!</v>
      </c>
      <c r="U56" s="20" t="e">
        <f>'1 RawCompil CB March 2020'!#REF!</f>
        <v>#REF!</v>
      </c>
      <c r="V56" s="20" t="e">
        <f>'1 RawCompil CB March 2020'!#REF!</f>
        <v>#REF!</v>
      </c>
      <c r="W56" s="20" t="e">
        <f>'1 RawCompil CB March 2020'!#REF!</f>
        <v>#REF!</v>
      </c>
      <c r="X56" s="20" t="e">
        <f>'1 RawCompil CB March 2020'!#REF!</f>
        <v>#REF!</v>
      </c>
      <c r="Y56" s="20" t="e">
        <f>'1 RawCompil CB March 2020'!#REF!</f>
        <v>#REF!</v>
      </c>
      <c r="Z56" s="20" t="e">
        <f>'1 RawCompil CB March 2020'!#REF!</f>
        <v>#REF!</v>
      </c>
      <c r="AA56" s="20" t="e">
        <f>'1 RawCompil CB March 2020'!#REF!</f>
        <v>#REF!</v>
      </c>
      <c r="AB56" s="20" t="e">
        <f>'1 RawCompil CB March 2020'!#REF!</f>
        <v>#REF!</v>
      </c>
      <c r="AC56" s="20" t="e">
        <f>'1 RawCompil CB March 2020'!#REF!</f>
        <v>#REF!</v>
      </c>
      <c r="AD56" s="20" t="e">
        <f>'1 RawCompil CB March 2020'!#REF!</f>
        <v>#REF!</v>
      </c>
      <c r="AE56" s="20" t="e">
        <f>'1 RawCompil CB March 2020'!#REF!</f>
        <v>#REF!</v>
      </c>
      <c r="AF56" s="20">
        <f>'1 RawCompil CB March 2020'!F26</f>
        <v>0</v>
      </c>
      <c r="AG56" s="20" t="e">
        <f>'1 RawCompil CB March 2020'!#REF!</f>
        <v>#REF!</v>
      </c>
      <c r="AH56" s="20" t="e">
        <f>'1 RawCompil CB March 2020'!#REF!</f>
        <v>#REF!</v>
      </c>
      <c r="AI56" s="13" t="e">
        <f t="shared" si="1"/>
        <v>#REF!</v>
      </c>
    </row>
    <row r="57" spans="2:35" ht="16.5" thickTop="1" thickBot="1" x14ac:dyDescent="0.3">
      <c r="B57" s="10"/>
      <c r="C57" s="11" t="s">
        <v>72</v>
      </c>
      <c r="D57" s="11"/>
      <c r="E57" s="17" t="e">
        <f>SUM(Table14[AT])</f>
        <v>#REF!</v>
      </c>
      <c r="F57" s="17" t="e">
        <f>SUM(Table14[BE])</f>
        <v>#REF!</v>
      </c>
      <c r="G57" s="17" t="e">
        <f>SUM(Table14[BG])</f>
        <v>#REF!</v>
      </c>
      <c r="H57" s="17" t="e">
        <f>SUM(Table14[HR])</f>
        <v>#REF!</v>
      </c>
      <c r="I57" s="17" t="e">
        <f>SUM(Table14[CY])</f>
        <v>#REF!</v>
      </c>
      <c r="J57" s="17" t="e">
        <f>SUM(Table14[CZ])</f>
        <v>#REF!</v>
      </c>
      <c r="K57" s="17" t="e">
        <f>SUM(Table14[DK])</f>
        <v>#REF!</v>
      </c>
      <c r="L57" s="17" t="e">
        <f>SUM(Table14[EE])</f>
        <v>#REF!</v>
      </c>
      <c r="M57" s="17" t="e">
        <f>SUM(Table14[FI])</f>
        <v>#REF!</v>
      </c>
      <c r="N57" s="17" t="e">
        <f>SUM(Table14[FR])</f>
        <v>#REF!</v>
      </c>
      <c r="O57" s="17" t="e">
        <f>SUM(Table14[DE])</f>
        <v>#REF!</v>
      </c>
      <c r="P57" s="17" t="e">
        <f>SUM(Table14[GR])</f>
        <v>#REF!</v>
      </c>
      <c r="Q57" s="17" t="e">
        <f>SUM(Table14[HU])</f>
        <v>#REF!</v>
      </c>
      <c r="R57" s="17" t="e">
        <f>SUM(Table14[IS])</f>
        <v>#REF!</v>
      </c>
      <c r="S57" s="17" t="e">
        <f>SUM(Table14[IE])</f>
        <v>#REF!</v>
      </c>
      <c r="T57" s="17" t="e">
        <f>SUM(Table14[IT])</f>
        <v>#REF!</v>
      </c>
      <c r="U57" s="17" t="e">
        <f>SUM(Table14[LV])</f>
        <v>#REF!</v>
      </c>
      <c r="V57" s="17" t="e">
        <f>SUM(Table14[LT])</f>
        <v>#REF!</v>
      </c>
      <c r="W57" s="17" t="e">
        <f>SUM(Table14[LU])</f>
        <v>#REF!</v>
      </c>
      <c r="X57" s="17" t="e">
        <f>SUM(Table14[MT])</f>
        <v>#REF!</v>
      </c>
      <c r="Y57" s="17" t="e">
        <f>SUM(Table14[NL])</f>
        <v>#REF!</v>
      </c>
      <c r="Z57" s="17" t="e">
        <f>SUM(Table14[NO])</f>
        <v>#REF!</v>
      </c>
      <c r="AA57" s="17" t="e">
        <f>SUM(Table14[PO])</f>
        <v>#REF!</v>
      </c>
      <c r="AB57" s="17" t="e">
        <f>SUM(Table14[PT])</f>
        <v>#REF!</v>
      </c>
      <c r="AC57" s="17" t="e">
        <f>SUM(Table14[RO])</f>
        <v>#REF!</v>
      </c>
      <c r="AD57" s="17" t="e">
        <f>SUM(Table14[SK])</f>
        <v>#REF!</v>
      </c>
      <c r="AE57" s="17" t="e">
        <f>SUM(Table14[SI])</f>
        <v>#REF!</v>
      </c>
      <c r="AF57" s="17">
        <f>SUM(Table14[ES])</f>
        <v>98</v>
      </c>
      <c r="AG57" s="17" t="e">
        <f>SUM(Table14[SE])</f>
        <v>#REF!</v>
      </c>
      <c r="AH57" s="17" t="e">
        <f>SUM(Table14[UK])</f>
        <v>#REF!</v>
      </c>
      <c r="AI57" s="17">
        <f>SUM(Table14[Category])</f>
        <v>0</v>
      </c>
    </row>
    <row r="58" spans="2:35" ht="15.75" thickTop="1" x14ac:dyDescent="0.25"/>
  </sheetData>
  <hyperlinks>
    <hyperlink ref="D23" r:id="rId1" display="2014/256/EU"/>
    <hyperlink ref="D25" r:id="rId2" display="2011/333/EU "/>
    <hyperlink ref="D26" r:id="rId3" display="2009/568/EC"/>
    <hyperlink ref="D27" r:id="rId4" display="2017/175/EC"/>
    <hyperlink ref="D52" r:id="rId5" display="2014/256/EU"/>
    <hyperlink ref="D54" r:id="rId6" display="2011/333/EU "/>
    <hyperlink ref="D55" r:id="rId7" display="2009/568/EC"/>
    <hyperlink ref="D56" r:id="rId8" display="2017/175/EC"/>
  </hyperlinks>
  <pageMargins left="0.7" right="0.7" top="0.75" bottom="0.75" header="0.3" footer="0.3"/>
  <pageSetup paperSize="9" orientation="portrait" r:id="rId9"/>
  <tableParts count="2"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 RawCompil CB March 2020</vt:lpstr>
      <vt:lpstr>LISTA DE PRODUCTOS</vt:lpstr>
      <vt:lpstr>A_BackendPGCompil_Sept.2019</vt:lpstr>
      <vt:lpstr>BackendPG Compilation_ Mar.2020</vt:lpstr>
    </vt:vector>
  </TitlesOfParts>
  <Company>Deloitte.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 Naude, Alice (FR - Paris)</dc:creator>
  <cp:lastModifiedBy>IPEX-CLM</cp:lastModifiedBy>
  <dcterms:created xsi:type="dcterms:W3CDTF">2018-02-26T18:22:29Z</dcterms:created>
  <dcterms:modified xsi:type="dcterms:W3CDTF">2020-03-20T10:13:32Z</dcterms:modified>
</cp:coreProperties>
</file>